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Sachen_verstecken\"/>
    </mc:Choice>
  </mc:AlternateContent>
  <xr:revisionPtr revIDLastSave="0" documentId="13_ncr:1_{FFCE08E1-5011-4285-918C-5226CFEE80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UVFAKT" sheetId="1" r:id="rId1"/>
  </sheets>
  <definedNames>
    <definedName name="BBG">UVFAKT!$A$64:$M$96</definedName>
    <definedName name="Berechnung">UVFAKT!$A$32:$K$62</definedName>
    <definedName name="_xlnm.Print_Area" localSheetId="0">UVFAKT!$A$1:$I$30</definedName>
    <definedName name="E_1">UVFAKT!$B$41</definedName>
    <definedName name="E_2">UVFAKT!$C$41</definedName>
    <definedName name="E_3">UVFAKT!$D$41</definedName>
    <definedName name="E_4">UVFAKT!$E$41</definedName>
    <definedName name="E_5">UVFAKT!$F$41</definedName>
    <definedName name="E_6">UVFAKT!$G$41</definedName>
    <definedName name="E_7">UVFAKT!$H$41</definedName>
    <definedName name="EAT">UVFAKT!$F$22</definedName>
    <definedName name="EINK">UVFAKT!$F$18</definedName>
    <definedName name="F">UVFAKT!$B$35</definedName>
    <definedName name="Feldnamen">UVFAKT!$N$12:$N$65</definedName>
    <definedName name="GES">UVFAKT!$I$55</definedName>
    <definedName name="JHR">UVFAKT!$F$20</definedName>
    <definedName name="MAX">UVFAKT!$I$59</definedName>
    <definedName name="P">UVFAKT!$B$36</definedName>
    <definedName name="PERS">UVFAKT!$F$16</definedName>
    <definedName name="S_1">UVFAKT!$G$16</definedName>
    <definedName name="SR">UVFAKT!$I$56</definedName>
    <definedName name="SUM">UVFAKT!$I$58</definedName>
    <definedName name="U_1">UVFAKT!$B$44</definedName>
    <definedName name="U_2">UVFAKT!$C$44</definedName>
    <definedName name="U_3">UVFAKT!$D$44</definedName>
    <definedName name="U_4">UVFAKT!$E$44</definedName>
    <definedName name="U_5">UVFAKT!$F$44</definedName>
    <definedName name="U_6">UVFAKT!$G$44</definedName>
    <definedName name="U_7">UVFAKT!$H$44</definedName>
    <definedName name="Z_1">UVFAKT!$I$61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6" i="1" l="1"/>
  <c r="B48" i="1" s="1"/>
  <c r="B41" i="1"/>
  <c r="B44" i="1" s="1"/>
  <c r="C41" i="1"/>
  <c r="C44" i="1" s="1"/>
  <c r="D41" i="1"/>
  <c r="D44" i="1" s="1"/>
  <c r="E41" i="1"/>
  <c r="E44" i="1" s="1"/>
  <c r="F41" i="1"/>
  <c r="F44" i="1" s="1"/>
  <c r="G41" i="1"/>
  <c r="G44" i="1" s="1"/>
  <c r="H41" i="1"/>
  <c r="H44" i="1" s="1"/>
  <c r="I56" i="1"/>
  <c r="D70" i="1"/>
  <c r="F70" i="1" s="1"/>
  <c r="J70" i="1"/>
  <c r="K70" i="1"/>
  <c r="L70" i="1"/>
  <c r="M70" i="1"/>
  <c r="D71" i="1"/>
  <c r="F71" i="1"/>
  <c r="I71" i="1"/>
  <c r="J71" i="1" s="1"/>
  <c r="K71" i="1"/>
  <c r="D72" i="1"/>
  <c r="F72" i="1"/>
  <c r="I72" i="1"/>
  <c r="J72" i="1" s="1"/>
  <c r="L72" i="1"/>
  <c r="D73" i="1"/>
  <c r="F73" i="1" s="1"/>
  <c r="I73" i="1"/>
  <c r="K73" i="1" s="1"/>
  <c r="M73" i="1"/>
  <c r="D74" i="1"/>
  <c r="I74" i="1"/>
  <c r="L74" i="1" s="1"/>
  <c r="J74" i="1"/>
  <c r="D75" i="1"/>
  <c r="I75" i="1"/>
  <c r="L75" i="1" s="1"/>
  <c r="D76" i="1"/>
  <c r="I76" i="1"/>
  <c r="L76" i="1" s="1"/>
  <c r="J76" i="1"/>
  <c r="C77" i="1"/>
  <c r="D77" i="1" s="1"/>
  <c r="I77" i="1"/>
  <c r="K77" i="1" s="1"/>
  <c r="C78" i="1"/>
  <c r="D78" i="1" s="1"/>
  <c r="I78" i="1"/>
  <c r="J78" i="1" s="1"/>
  <c r="L78" i="1"/>
  <c r="C79" i="1"/>
  <c r="D79" i="1" s="1"/>
  <c r="F79" i="1" s="1"/>
  <c r="G79" i="1" s="1"/>
  <c r="I79" i="1"/>
  <c r="J79" i="1" s="1"/>
  <c r="M79" i="1"/>
  <c r="I80" i="1"/>
  <c r="L80" i="1" s="1"/>
  <c r="I41" i="1" l="1"/>
  <c r="J80" i="1"/>
  <c r="I44" i="1"/>
  <c r="L79" i="1"/>
  <c r="M77" i="1"/>
  <c r="K75" i="1"/>
  <c r="K79" i="1"/>
  <c r="J77" i="1"/>
  <c r="J75" i="1"/>
  <c r="J73" i="1"/>
  <c r="M71" i="1"/>
  <c r="L71" i="1"/>
  <c r="K80" i="1"/>
  <c r="M78" i="1"/>
  <c r="K76" i="1"/>
  <c r="K74" i="1"/>
  <c r="M72" i="1"/>
  <c r="F78" i="1"/>
  <c r="G78" i="1" s="1"/>
  <c r="F77" i="1" s="1"/>
  <c r="G77" i="1" s="1"/>
  <c r="F76" i="1" s="1"/>
  <c r="G76" i="1" s="1"/>
  <c r="F75" i="1" s="1"/>
  <c r="G75" i="1" s="1"/>
  <c r="F74" i="1" s="1"/>
  <c r="M80" i="1"/>
  <c r="K78" i="1"/>
  <c r="L77" i="1"/>
  <c r="M76" i="1"/>
  <c r="M75" i="1"/>
  <c r="M74" i="1"/>
  <c r="L73" i="1"/>
  <c r="K72" i="1"/>
  <c r="H53" i="1"/>
  <c r="H52" i="1"/>
  <c r="H51" i="1"/>
  <c r="H50" i="1"/>
  <c r="H49" i="1"/>
  <c r="H48" i="1"/>
  <c r="G53" i="1"/>
  <c r="G52" i="1"/>
  <c r="G51" i="1"/>
  <c r="G50" i="1"/>
  <c r="G49" i="1"/>
  <c r="G48" i="1"/>
  <c r="F53" i="1"/>
  <c r="F52" i="1"/>
  <c r="F51" i="1"/>
  <c r="F50" i="1"/>
  <c r="F49" i="1"/>
  <c r="F48" i="1"/>
  <c r="E53" i="1"/>
  <c r="E52" i="1"/>
  <c r="E51" i="1"/>
  <c r="E50" i="1"/>
  <c r="E49" i="1"/>
  <c r="E48" i="1"/>
  <c r="D53" i="1"/>
  <c r="D52" i="1"/>
  <c r="D51" i="1"/>
  <c r="D50" i="1"/>
  <c r="D49" i="1"/>
  <c r="D48" i="1"/>
  <c r="C53" i="1"/>
  <c r="C52" i="1"/>
  <c r="C51" i="1"/>
  <c r="C50" i="1"/>
  <c r="C49" i="1"/>
  <c r="C48" i="1"/>
  <c r="B53" i="1"/>
  <c r="B52" i="1"/>
  <c r="B51" i="1"/>
  <c r="B50" i="1"/>
  <c r="B49" i="1"/>
  <c r="I48" i="1" l="1"/>
  <c r="I49" i="1"/>
  <c r="I50" i="1"/>
  <c r="I51" i="1"/>
  <c r="I52" i="1"/>
  <c r="I53" i="1"/>
  <c r="I55" i="1" l="1"/>
  <c r="I58" i="1" s="1"/>
  <c r="I59" i="1" s="1"/>
  <c r="G27" i="1" s="1"/>
  <c r="H29" i="1" l="1"/>
  <c r="G29" i="1"/>
  <c r="I61" i="1"/>
  <c r="G26" i="1" s="1"/>
  <c r="H26" i="1" s="1"/>
  <c r="F29" i="1"/>
  <c r="G28" i="1"/>
</calcChain>
</file>

<file path=xl/sharedStrings.xml><?xml version="1.0" encoding="utf-8"?>
<sst xmlns="http://schemas.openxmlformats.org/spreadsheetml/2006/main" count="93" uniqueCount="82">
  <si>
    <t xml:space="preserve"> Name</t>
  </si>
  <si>
    <t>(nur bei Bedarf und evt. Ausdruck)</t>
  </si>
  <si>
    <t>Pers.Nr.</t>
  </si>
  <si>
    <t>Feldnamen</t>
  </si>
  <si>
    <t>Zur Ermittlung des Unterstützungsbetrages die mit</t>
  </si>
  <si>
    <t>hinterlegten Felder ausfüllen</t>
  </si>
  <si>
    <t>bei 0,5 Personen "x" eintragen</t>
  </si>
  <si>
    <t>Zu unterstützende Personen / Familienmitglieder</t>
  </si>
  <si>
    <t>(PERS)</t>
  </si>
  <si>
    <t>(S_1)</t>
  </si>
  <si>
    <t xml:space="preserve">Zu berücksichtigendes Nettoeinkommen </t>
  </si>
  <si>
    <t>(EINK)</t>
  </si>
  <si>
    <t>Betriebszugehörigkeit</t>
  </si>
  <si>
    <t>Jahre</t>
  </si>
  <si>
    <t>(JHR)</t>
  </si>
  <si>
    <t>Eigenanteil</t>
  </si>
  <si>
    <t>(EAT)</t>
  </si>
  <si>
    <t xml:space="preserve">Errechneter Unterstützungsbetrag </t>
  </si>
  <si>
    <t>Die mit</t>
  </si>
  <si>
    <t>gekennzeichneten Felder müssen jährlich angepasst werden !</t>
  </si>
  <si>
    <t>(F)</t>
  </si>
  <si>
    <t>(P)</t>
  </si>
  <si>
    <t>Zuschuß in % nach Beitragsbemessungsgrenze und Personenzahl</t>
  </si>
  <si>
    <t>E1</t>
  </si>
  <si>
    <t>E2</t>
  </si>
  <si>
    <t>E3</t>
  </si>
  <si>
    <t>E4</t>
  </si>
  <si>
    <t>E5</t>
  </si>
  <si>
    <t>E6</t>
  </si>
  <si>
    <t>E7</t>
  </si>
  <si>
    <t>(E_1   usw.)</t>
  </si>
  <si>
    <t>U1</t>
  </si>
  <si>
    <t>U2</t>
  </si>
  <si>
    <t>U3</t>
  </si>
  <si>
    <t>U4</t>
  </si>
  <si>
    <t>U5</t>
  </si>
  <si>
    <t>U6</t>
  </si>
  <si>
    <t>U7</t>
  </si>
  <si>
    <t>P1</t>
  </si>
  <si>
    <t>P2</t>
  </si>
  <si>
    <t>P3</t>
  </si>
  <si>
    <t>P4</t>
  </si>
  <si>
    <t>P5</t>
  </si>
  <si>
    <t>P6</t>
  </si>
  <si>
    <t>P7</t>
  </si>
  <si>
    <t>(GES)</t>
  </si>
  <si>
    <t>Zuschlag für 0,5 Pers.</t>
  </si>
  <si>
    <t>(SR)</t>
  </si>
  <si>
    <t>(SUM)</t>
  </si>
  <si>
    <t>(MAX)</t>
  </si>
  <si>
    <t>(Z_1)</t>
  </si>
  <si>
    <t>Prozentanteil der Beitragsbemessungsgrenze</t>
  </si>
  <si>
    <t>Erhöhung</t>
  </si>
  <si>
    <t>Kumm. Faktor für UV</t>
  </si>
  <si>
    <t>ab 5 Pers.</t>
  </si>
  <si>
    <t>4 Pers.</t>
  </si>
  <si>
    <t>3 Pers.</t>
  </si>
  <si>
    <t>2 Pers.</t>
  </si>
  <si>
    <t>1 Pers.</t>
  </si>
  <si>
    <t>Jahr</t>
  </si>
  <si>
    <t>BBM</t>
  </si>
  <si>
    <t>in %</t>
  </si>
  <si>
    <t>gerundet</t>
  </si>
  <si>
    <t>100 %</t>
  </si>
  <si>
    <t>94 %</t>
  </si>
  <si>
    <t>88 %</t>
  </si>
  <si>
    <t>80 %</t>
  </si>
  <si>
    <t>60 %</t>
  </si>
  <si>
    <t>Anzupassende Felder in UV?? Programm</t>
  </si>
  <si>
    <t>F</t>
  </si>
  <si>
    <t>Formel für die Erstattung :</t>
  </si>
  <si>
    <t>B</t>
  </si>
  <si>
    <t>=</t>
  </si>
  <si>
    <t>zu erstattender Betrag</t>
  </si>
  <si>
    <t>(Basisfaktor 1990 = 230, bei einer BBG von 6.300)</t>
  </si>
  <si>
    <t>T</t>
  </si>
  <si>
    <t>Dienstjahre bei der Wacker Chemie (Zuschlag pro Jahr 0,5%)</t>
  </si>
  <si>
    <t xml:space="preserve">    B = 314 * A / E * P * T</t>
  </si>
  <si>
    <t>veränderlicher Jahresfaktor für 2000</t>
  </si>
  <si>
    <t xml:space="preserve">Berechnung der Unterstützungsleistung nach B6, B7, C2, C3  d. Richtlinien </t>
  </si>
  <si>
    <t>Nur gültig für  2020</t>
  </si>
  <si>
    <t>für das Jahr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</si>
</sst>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DM&quot;;\ \-#,##0&quot;DM&quot;"/>
    <numFmt numFmtId="165" formatCode="0.000000"/>
    <numFmt numFmtId="166" formatCode="0.00000000"/>
  </numFmts>
  <fonts count="13" x14ac:knownFonts="1">
    <font>
      <sz val="10"/>
      <name val="MS Sans Serif"/>
    </font>
    <font>
      <b/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4" fontId="6" fillId="2" borderId="0" xfId="0" applyNumberFormat="1" applyFont="1" applyFill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0" fillId="0" borderId="0" xfId="0" applyFill="1"/>
    <xf numFmtId="0" fontId="8" fillId="0" borderId="0" xfId="0" applyFont="1" applyFill="1" applyProtection="1">
      <protection locked="0"/>
    </xf>
    <xf numFmtId="0" fontId="0" fillId="0" borderId="0" xfId="0" applyFill="1" applyBorder="1"/>
    <xf numFmtId="0" fontId="2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quotePrefix="1" applyFont="1" applyFill="1" applyBorder="1" applyAlignment="1" applyProtection="1">
      <alignment horizontal="center"/>
      <protection locked="0"/>
    </xf>
    <xf numFmtId="0" fontId="2" fillId="0" borderId="0" xfId="0" applyFont="1" applyProtection="1"/>
    <xf numFmtId="0" fontId="11" fillId="0" borderId="0" xfId="0" applyFont="1" applyProtection="1"/>
    <xf numFmtId="0" fontId="5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2" fillId="0" borderId="0" xfId="0" applyFont="1" applyFill="1" applyProtection="1"/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4" fontId="6" fillId="0" borderId="0" xfId="0" applyNumberFormat="1" applyFont="1" applyFill="1" applyAlignment="1" applyProtection="1">
      <alignment horizontal="center"/>
    </xf>
    <xf numFmtId="0" fontId="2" fillId="3" borderId="0" xfId="0" applyFont="1" applyFill="1" applyProtection="1"/>
    <xf numFmtId="0" fontId="7" fillId="3" borderId="6" xfId="0" applyFont="1" applyFill="1" applyBorder="1" applyProtection="1"/>
    <xf numFmtId="0" fontId="8" fillId="3" borderId="7" xfId="0" applyFont="1" applyFill="1" applyBorder="1" applyProtection="1"/>
    <xf numFmtId="1" fontId="7" fillId="3" borderId="7" xfId="0" applyNumberFormat="1" applyFont="1" applyFill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left"/>
    </xf>
    <xf numFmtId="0" fontId="8" fillId="3" borderId="5" xfId="0" applyFont="1" applyFill="1" applyBorder="1" applyProtection="1"/>
    <xf numFmtId="0" fontId="8" fillId="3" borderId="0" xfId="0" applyFont="1" applyFill="1" applyProtection="1"/>
    <xf numFmtId="0" fontId="9" fillId="3" borderId="0" xfId="0" applyFont="1" applyFill="1" applyProtection="1"/>
    <xf numFmtId="0" fontId="5" fillId="3" borderId="0" xfId="0" applyFont="1" applyFill="1" applyProtection="1"/>
    <xf numFmtId="0" fontId="5" fillId="3" borderId="0" xfId="0" quotePrefix="1" applyFont="1" applyFill="1" applyBorder="1" applyAlignment="1" applyProtection="1">
      <alignment horizontal="center"/>
    </xf>
    <xf numFmtId="0" fontId="5" fillId="3" borderId="0" xfId="0" quotePrefix="1" applyFont="1" applyFill="1" applyBorder="1" applyAlignment="1" applyProtection="1">
      <alignment horizontal="right"/>
    </xf>
    <xf numFmtId="3" fontId="7" fillId="3" borderId="0" xfId="0" quotePrefix="1" applyNumberFormat="1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/>
    </xf>
    <xf numFmtId="1" fontId="7" fillId="0" borderId="0" xfId="0" applyNumberFormat="1" applyFont="1" applyFill="1" applyAlignment="1" applyProtection="1">
      <alignment horizontal="center"/>
    </xf>
    <xf numFmtId="0" fontId="2" fillId="4" borderId="8" xfId="0" applyFont="1" applyFill="1" applyBorder="1" applyProtection="1"/>
    <xf numFmtId="0" fontId="0" fillId="0" borderId="0" xfId="0" applyProtection="1"/>
    <xf numFmtId="0" fontId="5" fillId="4" borderId="8" xfId="0" applyFont="1" applyFill="1" applyBorder="1" applyProtection="1"/>
    <xf numFmtId="0" fontId="2" fillId="5" borderId="0" xfId="0" applyFont="1" applyFill="1" applyProtection="1"/>
    <xf numFmtId="9" fontId="2" fillId="0" borderId="0" xfId="0" applyNumberFormat="1" applyFont="1" applyAlignment="1" applyProtection="1">
      <alignment horizontal="center"/>
    </xf>
    <xf numFmtId="0" fontId="2" fillId="5" borderId="0" xfId="0" applyFont="1" applyFill="1" applyAlignment="1" applyProtection="1">
      <alignment horizontal="center"/>
    </xf>
    <xf numFmtId="0" fontId="5" fillId="4" borderId="9" xfId="0" quotePrefix="1" applyFont="1" applyFill="1" applyBorder="1" applyAlignment="1" applyProtection="1">
      <alignment horizontal="center"/>
    </xf>
    <xf numFmtId="0" fontId="5" fillId="4" borderId="10" xfId="0" quotePrefix="1" applyFont="1" applyFill="1" applyBorder="1" applyAlignment="1" applyProtection="1">
      <alignment horizontal="center"/>
    </xf>
    <xf numFmtId="0" fontId="5" fillId="4" borderId="11" xfId="0" quotePrefix="1" applyFont="1" applyFill="1" applyBorder="1" applyAlignment="1" applyProtection="1">
      <alignment horizontal="center"/>
    </xf>
    <xf numFmtId="4" fontId="2" fillId="5" borderId="0" xfId="0" applyNumberFormat="1" applyFont="1" applyFill="1" applyProtection="1"/>
    <xf numFmtId="9" fontId="2" fillId="0" borderId="0" xfId="0" applyNumberFormat="1" applyFont="1" applyProtection="1"/>
    <xf numFmtId="0" fontId="2" fillId="5" borderId="0" xfId="0" quotePrefix="1" applyFont="1" applyFill="1" applyBorder="1" applyAlignment="1" applyProtection="1">
      <alignment horizontal="center"/>
    </xf>
    <xf numFmtId="3" fontId="2" fillId="5" borderId="0" xfId="0" applyNumberFormat="1" applyFont="1" applyFill="1" applyProtection="1"/>
    <xf numFmtId="4" fontId="2" fillId="5" borderId="7" xfId="0" applyNumberFormat="1" applyFont="1" applyFill="1" applyBorder="1" applyAlignment="1" applyProtection="1">
      <alignment horizontal="right"/>
    </xf>
    <xf numFmtId="4" fontId="2" fillId="5" borderId="0" xfId="0" quotePrefix="1" applyNumberFormat="1" applyFont="1" applyFill="1" applyBorder="1" applyAlignment="1" applyProtection="1">
      <alignment horizontal="right"/>
    </xf>
    <xf numFmtId="164" fontId="2" fillId="0" borderId="0" xfId="0" applyNumberFormat="1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2" xfId="0" applyFont="1" applyBorder="1" applyProtection="1"/>
    <xf numFmtId="166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165" fontId="2" fillId="0" borderId="0" xfId="0" applyNumberFormat="1" applyFont="1" applyProtection="1"/>
    <xf numFmtId="0" fontId="5" fillId="0" borderId="0" xfId="0" applyFont="1" applyBorder="1" applyAlignment="1" applyProtection="1">
      <alignment horizontal="center"/>
    </xf>
    <xf numFmtId="3" fontId="2" fillId="0" borderId="0" xfId="0" applyNumberFormat="1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0" fontId="3" fillId="6" borderId="0" xfId="0" applyFont="1" applyFill="1" applyBorder="1" applyProtection="1"/>
    <xf numFmtId="0" fontId="2" fillId="6" borderId="0" xfId="0" applyFont="1" applyFill="1" applyBorder="1" applyProtection="1"/>
    <xf numFmtId="0" fontId="0" fillId="6" borderId="0" xfId="0" applyFill="1" applyBorder="1" applyProtection="1"/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8" fillId="2" borderId="13" xfId="0" applyFont="1" applyFill="1" applyBorder="1" applyProtection="1">
      <protection locked="0"/>
    </xf>
    <xf numFmtId="0" fontId="12" fillId="0" borderId="0" xfId="0" applyFont="1" applyProtection="1"/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7" xfId="0" applyFont="1" applyFill="1" applyBorder="1" applyProtection="1"/>
    <xf numFmtId="0" fontId="2" fillId="2" borderId="7" xfId="0" applyFont="1" applyFill="1" applyBorder="1" applyProtection="1"/>
    <xf numFmtId="0" fontId="2" fillId="0" borderId="5" xfId="0" applyFont="1" applyFill="1" applyBorder="1" applyProtection="1"/>
    <xf numFmtId="0" fontId="10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3" fontId="9" fillId="0" borderId="0" xfId="0" applyNumberFormat="1" applyFont="1" applyBorder="1" applyAlignment="1" applyProtection="1">
      <alignment horizontal="center"/>
    </xf>
    <xf numFmtId="3" fontId="9" fillId="0" borderId="0" xfId="0" applyNumberFormat="1" applyFont="1" applyAlignment="1" applyProtection="1">
      <alignment horizontal="center"/>
    </xf>
    <xf numFmtId="0" fontId="2" fillId="0" borderId="0" xfId="0" applyFont="1" applyBorder="1" applyProtection="1"/>
    <xf numFmtId="166" fontId="9" fillId="0" borderId="0" xfId="0" applyNumberFormat="1" applyFont="1" applyProtection="1"/>
    <xf numFmtId="165" fontId="9" fillId="0" borderId="0" xfId="0" applyNumberFormat="1" applyFont="1" applyProtection="1"/>
    <xf numFmtId="0" fontId="9" fillId="0" borderId="0" xfId="0" applyFont="1" applyAlignment="1" applyProtection="1">
      <alignment horizontal="center"/>
    </xf>
    <xf numFmtId="3" fontId="3" fillId="0" borderId="7" xfId="0" applyNumberFormat="1" applyFont="1" applyBorder="1" applyAlignment="1" applyProtection="1">
      <alignment horizontal="center"/>
    </xf>
    <xf numFmtId="3" fontId="3" fillId="0" borderId="5" xfId="0" applyNumberFormat="1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  <protection locked="0"/>
    </xf>
    <xf numFmtId="166" fontId="5" fillId="0" borderId="0" xfId="0" applyNumberFormat="1" applyFont="1" applyProtection="1"/>
    <xf numFmtId="165" fontId="5" fillId="0" borderId="0" xfId="0" applyNumberFormat="1" applyFont="1" applyProtection="1"/>
    <xf numFmtId="0" fontId="5" fillId="0" borderId="6" xfId="0" applyFont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9"/>
  <sheetViews>
    <sheetView tabSelected="1" workbookViewId="0"/>
  </sheetViews>
  <sheetFormatPr baseColWidth="10" defaultColWidth="10.7109375" defaultRowHeight="12.75" outlineLevelRow="1" x14ac:dyDescent="0.2"/>
  <cols>
    <col min="1" max="1" width="7.42578125" style="1" customWidth="1"/>
    <col min="2" max="8" width="10.7109375" style="1" customWidth="1"/>
    <col min="9" max="9" width="10.28515625" style="1" customWidth="1"/>
    <col min="10" max="11" width="10.7109375" style="1" customWidth="1"/>
    <col min="12" max="12" width="9.85546875" style="1" customWidth="1"/>
    <col min="13" max="13" width="11.42578125" customWidth="1"/>
    <col min="14" max="14" width="10.7109375" style="2"/>
    <col min="15" max="15" width="10.7109375" style="1" customWidth="1"/>
    <col min="16" max="16384" width="10.7109375" style="1"/>
  </cols>
  <sheetData>
    <row r="1" spans="1:15" outlineLevel="1" x14ac:dyDescent="0.2">
      <c r="A1" s="17"/>
      <c r="B1" s="17"/>
      <c r="C1" s="17"/>
      <c r="D1" s="17"/>
      <c r="E1" s="17"/>
      <c r="F1" s="17"/>
      <c r="G1" s="17"/>
      <c r="H1" s="17"/>
      <c r="I1" s="17"/>
    </row>
    <row r="2" spans="1:15" ht="15.75" customHeight="1" outlineLevel="1" x14ac:dyDescent="0.2">
      <c r="A2" s="17"/>
      <c r="B2" s="17"/>
      <c r="C2" s="17"/>
      <c r="D2" s="17"/>
      <c r="E2" s="17"/>
      <c r="F2" s="17"/>
      <c r="G2" s="17"/>
      <c r="H2" s="17"/>
      <c r="I2" s="17"/>
    </row>
    <row r="3" spans="1:15" ht="18" customHeight="1" outlineLevel="1" x14ac:dyDescent="0.25">
      <c r="A3" s="84" t="s">
        <v>80</v>
      </c>
      <c r="B3" s="84"/>
      <c r="C3" s="84"/>
      <c r="D3" s="17"/>
      <c r="E3" s="17"/>
      <c r="F3" s="17"/>
      <c r="G3" s="17"/>
      <c r="H3" s="17"/>
      <c r="I3" s="17"/>
    </row>
    <row r="4" spans="1:15" outlineLevel="1" x14ac:dyDescent="0.2">
      <c r="A4" s="17"/>
      <c r="B4" s="17"/>
      <c r="C4" s="17"/>
      <c r="D4" s="17"/>
      <c r="E4" s="17"/>
      <c r="F4" s="17"/>
      <c r="G4" s="17"/>
      <c r="H4" s="17"/>
      <c r="I4" s="17"/>
    </row>
    <row r="5" spans="1:15" ht="15.75" outlineLevel="1" x14ac:dyDescent="0.25">
      <c r="A5" s="18" t="s">
        <v>79</v>
      </c>
      <c r="B5" s="17"/>
      <c r="C5" s="17"/>
      <c r="D5" s="17"/>
      <c r="E5" s="17"/>
      <c r="F5" s="17"/>
      <c r="G5" s="17"/>
      <c r="H5" s="17"/>
      <c r="I5" s="17"/>
    </row>
    <row r="6" spans="1:15" ht="15.75" outlineLevel="1" x14ac:dyDescent="0.25">
      <c r="A6" s="18" t="s">
        <v>81</v>
      </c>
      <c r="B6" s="17"/>
      <c r="C6" s="17"/>
      <c r="D6" s="17"/>
      <c r="E6" s="17"/>
      <c r="F6" s="17"/>
      <c r="G6" s="17"/>
      <c r="H6" s="17"/>
      <c r="I6" s="17"/>
    </row>
    <row r="7" spans="1:15" ht="15.75" outlineLevel="1" x14ac:dyDescent="0.25">
      <c r="A7" s="18"/>
      <c r="B7" s="17"/>
      <c r="C7" s="17"/>
      <c r="D7" s="17"/>
      <c r="E7" s="17"/>
      <c r="F7" s="17"/>
      <c r="G7" s="17"/>
      <c r="H7" s="17"/>
      <c r="I7" s="17"/>
    </row>
    <row r="8" spans="1:15" ht="15.75" outlineLevel="1" thickBot="1" x14ac:dyDescent="0.25">
      <c r="A8" s="19" t="s">
        <v>0</v>
      </c>
      <c r="B8" s="77"/>
      <c r="C8" s="77"/>
      <c r="D8" s="77"/>
      <c r="E8" s="77"/>
      <c r="F8" s="78" t="s">
        <v>1</v>
      </c>
      <c r="G8" s="17"/>
      <c r="H8" s="17"/>
      <c r="I8" s="17"/>
    </row>
    <row r="9" spans="1:15" ht="15.75" outlineLevel="1" x14ac:dyDescent="0.25">
      <c r="A9" s="20"/>
      <c r="B9" s="21"/>
      <c r="C9" s="21"/>
      <c r="D9" s="21"/>
      <c r="E9" s="21"/>
      <c r="F9" s="17"/>
      <c r="G9" s="17"/>
      <c r="H9" s="17"/>
      <c r="I9" s="17"/>
    </row>
    <row r="10" spans="1:15" ht="15.75" outlineLevel="1" thickBot="1" x14ac:dyDescent="0.25">
      <c r="A10" s="19" t="s">
        <v>2</v>
      </c>
      <c r="B10" s="77"/>
      <c r="C10" s="77"/>
      <c r="D10" s="78" t="s">
        <v>1</v>
      </c>
      <c r="E10" s="21"/>
      <c r="F10" s="17"/>
      <c r="G10" s="17"/>
      <c r="H10" s="17"/>
      <c r="I10" s="17"/>
    </row>
    <row r="11" spans="1:15" outlineLevel="1" x14ac:dyDescent="0.2">
      <c r="A11" s="17"/>
      <c r="B11" s="17"/>
      <c r="C11" s="17"/>
      <c r="D11" s="17"/>
      <c r="E11" s="17"/>
      <c r="F11" s="17"/>
      <c r="G11" s="17"/>
      <c r="H11" s="17"/>
      <c r="I11" s="17"/>
    </row>
    <row r="12" spans="1:15" outlineLevel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3"/>
      <c r="K12" s="3"/>
      <c r="M12" s="9"/>
      <c r="N12" s="7" t="s">
        <v>3</v>
      </c>
    </row>
    <row r="13" spans="1:15" outlineLevel="1" x14ac:dyDescent="0.2">
      <c r="A13" s="17"/>
      <c r="B13" s="79" t="s">
        <v>4</v>
      </c>
      <c r="C13" s="80"/>
      <c r="D13" s="81"/>
      <c r="E13" s="81"/>
      <c r="F13" s="82"/>
      <c r="G13" s="81" t="s">
        <v>5</v>
      </c>
      <c r="H13" s="81"/>
      <c r="I13" s="83"/>
      <c r="J13" s="15"/>
      <c r="K13" s="15"/>
      <c r="M13" s="11"/>
      <c r="N13" s="12"/>
    </row>
    <row r="14" spans="1:15" outlineLevel="1" x14ac:dyDescent="0.2">
      <c r="A14" s="17"/>
      <c r="B14" s="17"/>
      <c r="C14" s="17"/>
      <c r="D14" s="17"/>
      <c r="E14" s="17"/>
      <c r="F14" s="17"/>
      <c r="G14" s="17"/>
      <c r="H14" s="17"/>
      <c r="I14" s="17"/>
      <c r="N14" s="8"/>
    </row>
    <row r="15" spans="1:15" outlineLevel="1" x14ac:dyDescent="0.2">
      <c r="A15" s="17"/>
      <c r="B15" s="17"/>
      <c r="C15" s="17"/>
      <c r="D15" s="17"/>
      <c r="E15" s="17"/>
      <c r="F15" s="17"/>
      <c r="G15" s="19" t="s">
        <v>6</v>
      </c>
      <c r="H15" s="17"/>
      <c r="I15" s="17"/>
      <c r="N15" s="8"/>
    </row>
    <row r="16" spans="1:15" outlineLevel="1" x14ac:dyDescent="0.2">
      <c r="A16" s="19" t="s">
        <v>7</v>
      </c>
      <c r="B16" s="17"/>
      <c r="C16" s="17"/>
      <c r="D16" s="17"/>
      <c r="E16" s="17"/>
      <c r="F16" s="4"/>
      <c r="G16" s="95"/>
      <c r="H16" s="17"/>
      <c r="I16" s="17"/>
      <c r="N16" s="13" t="s">
        <v>8</v>
      </c>
      <c r="O16" s="14" t="s">
        <v>9</v>
      </c>
    </row>
    <row r="17" spans="1:17" outlineLevel="1" x14ac:dyDescent="0.2">
      <c r="A17" s="19"/>
      <c r="B17" s="17"/>
      <c r="C17" s="17"/>
      <c r="D17" s="17"/>
      <c r="E17" s="17"/>
      <c r="F17" s="23"/>
      <c r="G17" s="17"/>
      <c r="H17" s="17"/>
      <c r="I17" s="17"/>
      <c r="N17" s="8"/>
    </row>
    <row r="18" spans="1:17" outlineLevel="1" x14ac:dyDescent="0.2">
      <c r="A18" s="19" t="s">
        <v>10</v>
      </c>
      <c r="B18" s="17"/>
      <c r="C18" s="17"/>
      <c r="D18" s="17"/>
      <c r="E18" s="17"/>
      <c r="F18" s="6">
        <v>1000</v>
      </c>
      <c r="G18" s="17"/>
      <c r="H18" s="17"/>
      <c r="I18" s="17"/>
      <c r="N18" s="8" t="s">
        <v>11</v>
      </c>
    </row>
    <row r="19" spans="1:17" outlineLevel="1" x14ac:dyDescent="0.2">
      <c r="A19" s="19"/>
      <c r="B19" s="17"/>
      <c r="C19" s="17"/>
      <c r="D19" s="17"/>
      <c r="E19" s="17"/>
      <c r="F19" s="23"/>
      <c r="G19" s="17"/>
      <c r="H19" s="17"/>
      <c r="I19" s="17"/>
      <c r="K19" s="3"/>
      <c r="L19" s="3"/>
      <c r="N19" s="8"/>
    </row>
    <row r="20" spans="1:17" outlineLevel="1" x14ac:dyDescent="0.2">
      <c r="A20" s="19" t="s">
        <v>12</v>
      </c>
      <c r="B20" s="17"/>
      <c r="C20" s="17"/>
      <c r="D20" s="17"/>
      <c r="E20" s="17"/>
      <c r="F20" s="4"/>
      <c r="G20" s="24" t="s">
        <v>13</v>
      </c>
      <c r="H20" s="22"/>
      <c r="I20" s="17"/>
      <c r="K20" s="3"/>
      <c r="L20" s="3"/>
      <c r="N20" s="8" t="s">
        <v>14</v>
      </c>
    </row>
    <row r="21" spans="1:17" outlineLevel="1" x14ac:dyDescent="0.2">
      <c r="A21" s="19"/>
      <c r="B21" s="17"/>
      <c r="C21" s="17"/>
      <c r="D21" s="17"/>
      <c r="E21" s="17"/>
      <c r="F21" s="23"/>
      <c r="G21" s="17"/>
      <c r="H21" s="17"/>
      <c r="I21" s="17"/>
      <c r="K21" s="3"/>
      <c r="L21" s="3"/>
      <c r="N21" s="8"/>
    </row>
    <row r="22" spans="1:17" s="5" customFormat="1" ht="15" outlineLevel="1" x14ac:dyDescent="0.2">
      <c r="A22" s="19" t="s">
        <v>15</v>
      </c>
      <c r="B22" s="17"/>
      <c r="C22" s="17"/>
      <c r="D22" s="17"/>
      <c r="E22" s="17"/>
      <c r="F22" s="6"/>
      <c r="G22" s="17"/>
      <c r="H22" s="17"/>
      <c r="I22" s="17"/>
      <c r="K22" s="3"/>
      <c r="L22" s="10"/>
      <c r="N22" s="8" t="s">
        <v>16</v>
      </c>
    </row>
    <row r="23" spans="1:17" s="5" customFormat="1" ht="15" outlineLevel="1" x14ac:dyDescent="0.2">
      <c r="A23" s="19"/>
      <c r="B23" s="17"/>
      <c r="C23" s="17"/>
      <c r="D23" s="17"/>
      <c r="E23" s="17"/>
      <c r="F23" s="21"/>
      <c r="G23" s="25"/>
      <c r="H23" s="17"/>
      <c r="I23" s="17"/>
      <c r="J23" s="1"/>
      <c r="K23" s="16"/>
      <c r="L23" s="10"/>
      <c r="N23" s="8"/>
    </row>
    <row r="24" spans="1:17" s="5" customFormat="1" ht="15" outlineLevel="1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38"/>
      <c r="O24" s="21"/>
      <c r="P24" s="21"/>
      <c r="Q24" s="21"/>
    </row>
    <row r="25" spans="1:17" s="5" customFormat="1" ht="15" outlineLevel="1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1"/>
      <c r="K25" s="21"/>
      <c r="L25" s="21"/>
      <c r="M25" s="21"/>
      <c r="N25" s="39"/>
      <c r="O25" s="21"/>
      <c r="P25" s="21"/>
      <c r="Q25" s="21"/>
    </row>
    <row r="26" spans="1:17" s="5" customFormat="1" ht="15.75" outlineLevel="1" x14ac:dyDescent="0.25">
      <c r="A26" s="27" t="s">
        <v>17</v>
      </c>
      <c r="B26" s="28"/>
      <c r="C26" s="28"/>
      <c r="D26" s="28"/>
      <c r="E26" s="28"/>
      <c r="F26" s="28"/>
      <c r="G26" s="29">
        <f>Z_1</f>
        <v>0</v>
      </c>
      <c r="H26" s="30" t="str">
        <f>IF(G26=0,"siehe unten !","Euro")</f>
        <v>siehe unten !</v>
      </c>
      <c r="I26" s="31"/>
      <c r="J26" s="21"/>
      <c r="K26" s="21"/>
      <c r="L26" s="21"/>
      <c r="M26" s="21"/>
      <c r="N26" s="40"/>
      <c r="O26" s="21"/>
      <c r="P26" s="21"/>
      <c r="Q26" s="21"/>
    </row>
    <row r="27" spans="1:17" s="5" customFormat="1" ht="15" outlineLevel="1" x14ac:dyDescent="0.2">
      <c r="A27" s="32"/>
      <c r="B27" s="32"/>
      <c r="C27" s="32"/>
      <c r="D27" s="33"/>
      <c r="E27" s="33"/>
      <c r="F27" s="34"/>
      <c r="G27" s="35" t="str">
        <f>IF(MAX&lt;20," ! unter Mindestbetrag von 20,00 EURO ! ","")</f>
        <v xml:space="preserve"> ! unter Mindestbetrag von 20,00 EURO ! </v>
      </c>
      <c r="H27" s="34"/>
      <c r="I27" s="33"/>
      <c r="J27" s="21"/>
      <c r="K27" s="21"/>
      <c r="L27" s="21"/>
      <c r="M27" s="21"/>
      <c r="N27" s="40"/>
      <c r="O27" s="21"/>
      <c r="P27" s="21"/>
      <c r="Q27" s="21"/>
    </row>
    <row r="28" spans="1:17" s="5" customFormat="1" ht="15" outlineLevel="1" x14ac:dyDescent="0.2">
      <c r="A28" s="32"/>
      <c r="B28" s="32"/>
      <c r="C28" s="32"/>
      <c r="D28" s="33"/>
      <c r="E28" s="33"/>
      <c r="F28" s="34"/>
      <c r="G28" s="35" t="str">
        <f>IF(MAX&gt;1000,"Über 1.000 DM  ( ! steuerliche Auswirkungen beachten ! )","")</f>
        <v/>
      </c>
      <c r="H28" s="34"/>
      <c r="I28" s="33"/>
      <c r="J28" s="21"/>
      <c r="K28" s="21"/>
      <c r="L28" s="21"/>
      <c r="M28" s="21"/>
      <c r="N28" s="40"/>
      <c r="O28" s="21"/>
      <c r="P28" s="21"/>
      <c r="Q28" s="21"/>
    </row>
    <row r="29" spans="1:17" s="5" customFormat="1" ht="15.75" outlineLevel="1" x14ac:dyDescent="0.25">
      <c r="A29" s="32"/>
      <c r="B29" s="32"/>
      <c r="C29" s="36"/>
      <c r="D29" s="36"/>
      <c r="E29" s="33"/>
      <c r="F29" s="36" t="str">
        <f>IF(MAX&gt;1000,"errechneter Betrag","")</f>
        <v/>
      </c>
      <c r="G29" s="37" t="str">
        <f>IF(MAX&gt;1000,MAX,"")</f>
        <v/>
      </c>
      <c r="H29" s="35" t="str">
        <f>IF(MAX&gt;1000,"DM","")</f>
        <v/>
      </c>
      <c r="I29" s="33"/>
      <c r="J29" s="21"/>
      <c r="K29" s="21"/>
      <c r="L29" s="21"/>
      <c r="M29" s="21"/>
      <c r="N29" s="39"/>
      <c r="O29" s="21"/>
      <c r="P29" s="21"/>
      <c r="Q29" s="21"/>
    </row>
    <row r="30" spans="1:17" s="5" customFormat="1" ht="15.75" outlineLevel="1" x14ac:dyDescent="0.25">
      <c r="A30" s="21"/>
      <c r="B30" s="20"/>
      <c r="C30" s="21"/>
      <c r="D30" s="21"/>
      <c r="E30" s="21"/>
      <c r="F30" s="21"/>
      <c r="G30" s="21"/>
      <c r="H30" s="21"/>
      <c r="I30" s="21"/>
      <c r="J30" s="41"/>
      <c r="K30" s="20"/>
      <c r="L30" s="21"/>
      <c r="M30" s="21"/>
      <c r="N30" s="39"/>
      <c r="O30" s="21"/>
      <c r="P30" s="21"/>
      <c r="Q30" s="21"/>
    </row>
    <row r="31" spans="1:17" s="5" customFormat="1" ht="15.75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41"/>
      <c r="K31" s="20"/>
      <c r="L31" s="21"/>
      <c r="M31" s="21"/>
      <c r="N31" s="39"/>
      <c r="O31" s="21"/>
      <c r="P31" s="21"/>
      <c r="Q31" s="21"/>
    </row>
    <row r="32" spans="1:17" s="5" customFormat="1" ht="16.5" hidden="1" outlineLevel="1" thickBot="1" x14ac:dyDescent="0.3">
      <c r="A32" s="21"/>
      <c r="B32" s="20"/>
      <c r="C32" s="21"/>
      <c r="D32" s="21"/>
      <c r="E32" s="21"/>
      <c r="F32" s="21"/>
      <c r="G32" s="21"/>
      <c r="H32" s="21"/>
      <c r="I32" s="21"/>
      <c r="J32" s="41"/>
      <c r="K32" s="20"/>
      <c r="L32" s="21"/>
      <c r="M32" s="21"/>
      <c r="N32" s="39"/>
      <c r="O32" s="21"/>
      <c r="P32" s="21"/>
      <c r="Q32" s="21"/>
    </row>
    <row r="33" spans="1:17" ht="13.5" hidden="1" outlineLevel="1" thickBot="1" x14ac:dyDescent="0.25">
      <c r="A33" s="19" t="s">
        <v>18</v>
      </c>
      <c r="B33" s="42"/>
      <c r="C33" s="19" t="s">
        <v>19</v>
      </c>
      <c r="D33" s="17"/>
      <c r="E33" s="17"/>
      <c r="F33" s="17"/>
      <c r="G33" s="17"/>
      <c r="H33" s="17"/>
      <c r="I33" s="17"/>
      <c r="J33" s="17"/>
      <c r="K33" s="17"/>
      <c r="L33" s="17"/>
      <c r="M33" s="43"/>
      <c r="N33" s="38"/>
      <c r="O33" s="17"/>
      <c r="P33" s="17"/>
      <c r="Q33" s="17"/>
    </row>
    <row r="34" spans="1:17" ht="13.5" hidden="1" outlineLevel="1" thickBo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43"/>
      <c r="N34" s="38"/>
      <c r="O34" s="17"/>
      <c r="P34" s="17"/>
      <c r="Q34" s="17"/>
    </row>
    <row r="35" spans="1:17" ht="13.5" hidden="1" outlineLevel="1" thickBot="1" x14ac:dyDescent="0.25">
      <c r="A35" s="17"/>
      <c r="B35" s="44">
        <v>314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43"/>
      <c r="N35" s="38" t="s">
        <v>20</v>
      </c>
      <c r="O35" s="17"/>
      <c r="P35" s="17"/>
      <c r="Q35" s="17"/>
    </row>
    <row r="36" spans="1:17" hidden="1" outlineLevel="1" x14ac:dyDescent="0.2">
      <c r="A36" s="17"/>
      <c r="B36" s="45">
        <f>EAT/(EINK/100)</f>
        <v>0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43"/>
      <c r="N36" s="38" t="s">
        <v>21</v>
      </c>
      <c r="O36" s="17"/>
      <c r="P36" s="17"/>
      <c r="Q36" s="17"/>
    </row>
    <row r="37" spans="1:17" hidden="1" outlineLevel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43"/>
      <c r="N37" s="38"/>
      <c r="O37" s="17"/>
      <c r="P37" s="17"/>
      <c r="Q37" s="17"/>
    </row>
    <row r="38" spans="1:17" hidden="1" outlineLevel="1" x14ac:dyDescent="0.2">
      <c r="A38" s="17"/>
      <c r="B38" s="17" t="s">
        <v>22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43"/>
      <c r="N38" s="38"/>
      <c r="O38" s="17"/>
      <c r="P38" s="17"/>
      <c r="Q38" s="17"/>
    </row>
    <row r="39" spans="1:17" hidden="1" outlineLevel="1" x14ac:dyDescent="0.2">
      <c r="A39" s="17"/>
      <c r="B39" s="46">
        <v>0.6</v>
      </c>
      <c r="C39" s="46">
        <v>0.8</v>
      </c>
      <c r="D39" s="46">
        <v>0.88</v>
      </c>
      <c r="E39" s="46">
        <v>0.94</v>
      </c>
      <c r="F39" s="46">
        <v>1</v>
      </c>
      <c r="G39" s="46">
        <v>1</v>
      </c>
      <c r="H39" s="46">
        <v>1</v>
      </c>
      <c r="I39" s="17"/>
      <c r="J39" s="17"/>
      <c r="K39" s="17"/>
      <c r="L39" s="17"/>
      <c r="M39" s="43"/>
      <c r="N39" s="38"/>
      <c r="O39" s="17"/>
      <c r="P39" s="17"/>
      <c r="Q39" s="17"/>
    </row>
    <row r="40" spans="1:17" ht="13.5" hidden="1" outlineLevel="1" thickBot="1" x14ac:dyDescent="0.25">
      <c r="A40" s="17"/>
      <c r="B40" s="47" t="s">
        <v>23</v>
      </c>
      <c r="C40" s="47" t="s">
        <v>24</v>
      </c>
      <c r="D40" s="47" t="s">
        <v>25</v>
      </c>
      <c r="E40" s="47" t="s">
        <v>26</v>
      </c>
      <c r="F40" s="47" t="s">
        <v>27</v>
      </c>
      <c r="G40" s="47" t="s">
        <v>28</v>
      </c>
      <c r="H40" s="47" t="s">
        <v>29</v>
      </c>
      <c r="I40" s="17" t="s">
        <v>30</v>
      </c>
      <c r="J40" s="17"/>
      <c r="K40" s="17"/>
      <c r="L40" s="17"/>
      <c r="M40" s="43"/>
      <c r="N40" s="38"/>
      <c r="O40" s="17"/>
      <c r="P40" s="17"/>
      <c r="Q40" s="17"/>
    </row>
    <row r="41" spans="1:17" ht="13.5" hidden="1" outlineLevel="1" thickBot="1" x14ac:dyDescent="0.25">
      <c r="A41" s="17"/>
      <c r="B41" s="48">
        <f>IF(AND(PERS=1,EINK&lt;5161),1,0)</f>
        <v>0</v>
      </c>
      <c r="C41" s="49">
        <f>IF(AND(PERS=2,EINK&lt;6881),1,0)</f>
        <v>0</v>
      </c>
      <c r="D41" s="49">
        <f>IF(AND(PERS=3,EINK&lt;7569),1,0)</f>
        <v>0</v>
      </c>
      <c r="E41" s="49">
        <f>IF(AND(PERS=4,EINK&lt;8085),1,0)</f>
        <v>0</v>
      </c>
      <c r="F41" s="49">
        <f>IF(AND(PERS=5,EINK&lt;8601),1,0)</f>
        <v>0</v>
      </c>
      <c r="G41" s="49">
        <f>IF(AND(PERS=6,EINK&lt;8601),1,0)</f>
        <v>0</v>
      </c>
      <c r="H41" s="50">
        <f>IF(AND(PERS=7,EINK&lt;8601),1,0)</f>
        <v>0</v>
      </c>
      <c r="I41" s="45">
        <f>SUM(B41:H41)</f>
        <v>0</v>
      </c>
      <c r="J41" s="17"/>
      <c r="K41" s="17"/>
      <c r="L41" s="17"/>
      <c r="M41" s="43"/>
      <c r="N41" s="38"/>
      <c r="O41" s="17"/>
      <c r="P41" s="17"/>
      <c r="Q41" s="17"/>
    </row>
    <row r="42" spans="1:17" hidden="1" outlineLevel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43"/>
      <c r="N42" s="38"/>
      <c r="O42" s="17"/>
      <c r="P42" s="17"/>
      <c r="Q42" s="17"/>
    </row>
    <row r="43" spans="1:17" hidden="1" outlineLevel="1" x14ac:dyDescent="0.2">
      <c r="A43" s="17"/>
      <c r="B43" s="47" t="s">
        <v>31</v>
      </c>
      <c r="C43" s="47" t="s">
        <v>32</v>
      </c>
      <c r="D43" s="47" t="s">
        <v>33</v>
      </c>
      <c r="E43" s="47" t="s">
        <v>34</v>
      </c>
      <c r="F43" s="47" t="s">
        <v>35</v>
      </c>
      <c r="G43" s="47" t="s">
        <v>36</v>
      </c>
      <c r="H43" s="47" t="s">
        <v>37</v>
      </c>
      <c r="I43" s="17"/>
      <c r="J43" s="17"/>
      <c r="K43" s="17"/>
      <c r="L43" s="17"/>
      <c r="M43" s="43"/>
      <c r="N43" s="38"/>
      <c r="O43" s="17"/>
      <c r="P43" s="17"/>
      <c r="Q43" s="17"/>
    </row>
    <row r="44" spans="1:17" hidden="1" outlineLevel="1" x14ac:dyDescent="0.2">
      <c r="A44" s="17"/>
      <c r="B44" s="47">
        <f>IF(E_1&gt;0,F*(EAT/EINK)*1*(1+0.005*JHR),0)</f>
        <v>0</v>
      </c>
      <c r="C44" s="47">
        <f>IF(E_2&gt;0,F*(EAT/EINK)*2*(1+0.005*JHR),0)</f>
        <v>0</v>
      </c>
      <c r="D44" s="47">
        <f>IF(E_3&gt;0,F*(EAT/EINK)*3*(1+0.005*JHR),0)</f>
        <v>0</v>
      </c>
      <c r="E44" s="47">
        <f>IF(E_4&gt;0,F*(EAT/EINK)*4*(1+0.005*JHR),0)</f>
        <v>0</v>
      </c>
      <c r="F44" s="47">
        <f>IF(E_5&gt;0,F*(EAT/EINK)*5*(1+0.005*JHR),0)</f>
        <v>0</v>
      </c>
      <c r="G44" s="47">
        <f>IF(E_6&gt;0,F*(EAT/EINK)*6*(1+0.005*JHR),0)</f>
        <v>0</v>
      </c>
      <c r="H44" s="47">
        <f>IF(E_7&gt;0,F*(EAT/EINK)*7*(1+0.005*JHR),0)</f>
        <v>0</v>
      </c>
      <c r="I44" s="51">
        <f>SUM(B44:H44)</f>
        <v>0</v>
      </c>
      <c r="J44" s="17"/>
      <c r="K44" s="17"/>
      <c r="L44" s="17"/>
      <c r="M44" s="43"/>
      <c r="N44" s="38"/>
      <c r="O44" s="17"/>
      <c r="P44" s="17"/>
      <c r="Q44" s="17"/>
    </row>
    <row r="45" spans="1:17" hidden="1" outlineLevel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43"/>
      <c r="N45" s="38"/>
      <c r="O45" s="17"/>
      <c r="P45" s="17"/>
      <c r="Q45" s="17"/>
    </row>
    <row r="46" spans="1:17" hidden="1" outlineLevel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43"/>
      <c r="N46" s="38"/>
      <c r="O46" s="17"/>
      <c r="P46" s="17"/>
      <c r="Q46" s="17"/>
    </row>
    <row r="47" spans="1:17" hidden="1" outlineLevel="1" x14ac:dyDescent="0.2">
      <c r="A47" s="17"/>
      <c r="B47" s="23" t="s">
        <v>38</v>
      </c>
      <c r="C47" s="23" t="s">
        <v>39</v>
      </c>
      <c r="D47" s="23" t="s">
        <v>40</v>
      </c>
      <c r="E47" s="23" t="s">
        <v>41</v>
      </c>
      <c r="F47" s="23" t="s">
        <v>42</v>
      </c>
      <c r="G47" s="23" t="s">
        <v>43</v>
      </c>
      <c r="H47" s="23" t="s">
        <v>44</v>
      </c>
      <c r="I47" s="17"/>
      <c r="J47" s="17"/>
      <c r="K47" s="17"/>
      <c r="L47" s="17"/>
      <c r="M47" s="43"/>
      <c r="N47" s="38"/>
      <c r="O47" s="17"/>
      <c r="P47" s="17"/>
      <c r="Q47" s="17"/>
    </row>
    <row r="48" spans="1:17" hidden="1" outlineLevel="1" x14ac:dyDescent="0.2">
      <c r="A48" s="52">
        <v>0.75</v>
      </c>
      <c r="B48" s="53">
        <f>IF(AND(P&gt;74.9,P&lt;80),U_1*5%,0)</f>
        <v>0</v>
      </c>
      <c r="C48" s="53">
        <f>IF(AND(P&gt;74.9,P&lt;80),U_2*5%,0)</f>
        <v>0</v>
      </c>
      <c r="D48" s="53">
        <f>IF(AND(P&gt;74.9,P&lt;80),U_3*5%,0)</f>
        <v>0</v>
      </c>
      <c r="E48" s="53">
        <f>IF(AND(P&gt;74.9,P&lt;80),U_4*5%,0)</f>
        <v>0</v>
      </c>
      <c r="F48" s="53">
        <f>IF(AND(P&gt;74.9,P&lt;80),U_5*5%,0)</f>
        <v>0</v>
      </c>
      <c r="G48" s="53">
        <f>IF(AND(P&gt;74.9,P&lt;80),U_6*5%,0)</f>
        <v>0</v>
      </c>
      <c r="H48" s="53">
        <f>IF(AND(P&gt;74.9,P&lt;80),U_7*5%,0)</f>
        <v>0</v>
      </c>
      <c r="I48" s="54">
        <f t="shared" ref="I48:I53" si="0">SUM(B48:H48)</f>
        <v>0</v>
      </c>
      <c r="J48" s="17"/>
      <c r="K48" s="17"/>
      <c r="L48" s="17"/>
      <c r="M48" s="43"/>
      <c r="N48" s="38"/>
      <c r="O48" s="17"/>
      <c r="P48" s="17"/>
      <c r="Q48" s="17"/>
    </row>
    <row r="49" spans="1:17" hidden="1" outlineLevel="1" x14ac:dyDescent="0.2">
      <c r="A49" s="52">
        <v>0.8</v>
      </c>
      <c r="B49" s="53">
        <f>IF(AND(P&gt;79.9,P&lt;85),U_1*10%,0)</f>
        <v>0</v>
      </c>
      <c r="C49" s="53">
        <f>IF(AND(P&gt;79.9,P&lt;85),U_2*10%,0)</f>
        <v>0</v>
      </c>
      <c r="D49" s="53">
        <f>IF(AND(P&gt;79.9,P&lt;85),U_3*10%,0)</f>
        <v>0</v>
      </c>
      <c r="E49" s="53">
        <f>IF(AND(P&gt;79.9,P&lt;85),U_4*10%,0)</f>
        <v>0</v>
      </c>
      <c r="F49" s="53">
        <f>IF(AND(P&gt;79.9,P&lt;85),U_5*10%,0)</f>
        <v>0</v>
      </c>
      <c r="G49" s="53">
        <f>IF(AND(P&gt;79.9,P&lt;85),U_6*10%,0)</f>
        <v>0</v>
      </c>
      <c r="H49" s="53">
        <f>IF(AND(P&gt;79.9,P&lt;85),U_7*10%,0)</f>
        <v>0</v>
      </c>
      <c r="I49" s="54">
        <f t="shared" si="0"/>
        <v>0</v>
      </c>
      <c r="J49" s="17"/>
      <c r="K49" s="17"/>
      <c r="L49" s="17"/>
      <c r="M49" s="43"/>
      <c r="N49" s="38"/>
      <c r="O49" s="17"/>
      <c r="P49" s="17"/>
      <c r="Q49" s="17"/>
    </row>
    <row r="50" spans="1:17" hidden="1" outlineLevel="1" x14ac:dyDescent="0.2">
      <c r="A50" s="52">
        <v>0.85</v>
      </c>
      <c r="B50" s="53">
        <f>IF(AND(P&gt;84.9,P&lt;90),U_1*15%,0)</f>
        <v>0</v>
      </c>
      <c r="C50" s="53">
        <f>IF(AND(P&gt;84.9,P&lt;90),U_2*15%,0)</f>
        <v>0</v>
      </c>
      <c r="D50" s="53">
        <f>IF(AND(P&gt;84.9,P&lt;90),U_3*15%,0)</f>
        <v>0</v>
      </c>
      <c r="E50" s="53">
        <f>IF(AND(P&gt;84.9,P&lt;90),U_4*15%,0)</f>
        <v>0</v>
      </c>
      <c r="F50" s="53">
        <f>IF(AND(P&gt;84.9,P&lt;90),U_5*15%,0)</f>
        <v>0</v>
      </c>
      <c r="G50" s="53">
        <f>IF(AND(P&gt;84.9,P&lt;90),U_6*15%,0)</f>
        <v>0</v>
      </c>
      <c r="H50" s="53">
        <f>IF(AND(P&gt;84.9,P&lt;90),U_7*15%,0)</f>
        <v>0</v>
      </c>
      <c r="I50" s="54">
        <f t="shared" si="0"/>
        <v>0</v>
      </c>
      <c r="J50" s="17"/>
      <c r="K50" s="17"/>
      <c r="L50" s="17"/>
      <c r="M50" s="43"/>
      <c r="N50" s="38"/>
      <c r="O50" s="17"/>
      <c r="P50" s="17"/>
      <c r="Q50" s="17"/>
    </row>
    <row r="51" spans="1:17" hidden="1" outlineLevel="1" x14ac:dyDescent="0.2">
      <c r="A51" s="52">
        <v>0.9</v>
      </c>
      <c r="B51" s="53">
        <f>IF(AND(P&gt;89.9,P&lt;95),U_1*20%,0)</f>
        <v>0</v>
      </c>
      <c r="C51" s="53">
        <f>IF(AND(P&gt;89.9,P&lt;95),U_2*20%,0)</f>
        <v>0</v>
      </c>
      <c r="D51" s="53">
        <f>IF(AND(P&gt;89.9,P&lt;95),U_3*20%,0)</f>
        <v>0</v>
      </c>
      <c r="E51" s="53">
        <f>IF(AND(P&gt;89.9,P&lt;95),U_4*20%,0)</f>
        <v>0</v>
      </c>
      <c r="F51" s="53">
        <f>IF(AND(P&gt;89.9,P&lt;95),U_5*20%,0)</f>
        <v>0</v>
      </c>
      <c r="G51" s="53">
        <f>IF(AND(P&gt;89.9,P&lt;95),U_6*20%,0)</f>
        <v>0</v>
      </c>
      <c r="H51" s="53">
        <f>IF(AND(P&gt;89.9,P&lt;95),U_7*20%,0)</f>
        <v>0</v>
      </c>
      <c r="I51" s="54">
        <f t="shared" si="0"/>
        <v>0</v>
      </c>
      <c r="J51" s="17"/>
      <c r="K51" s="17"/>
      <c r="L51" s="17"/>
      <c r="M51" s="43"/>
      <c r="N51" s="38"/>
      <c r="O51" s="17"/>
      <c r="P51" s="17"/>
      <c r="Q51" s="17"/>
    </row>
    <row r="52" spans="1:17" hidden="1" outlineLevel="1" x14ac:dyDescent="0.2">
      <c r="A52" s="52">
        <v>0.95</v>
      </c>
      <c r="B52" s="53">
        <f>IF(AND(P&gt;94.9,P&lt;100),U_1*25%,0)</f>
        <v>0</v>
      </c>
      <c r="C52" s="53">
        <f>IF(AND(P&gt;94.9,P&lt;100),U_2*25%,0)</f>
        <v>0</v>
      </c>
      <c r="D52" s="53">
        <f>IF(AND(P&gt;94.9,P&lt;100),U_3*25%,0)</f>
        <v>0</v>
      </c>
      <c r="E52" s="53">
        <f>IF(AND(P&gt;94.9,P&lt;100),U_4*25%,0)</f>
        <v>0</v>
      </c>
      <c r="F52" s="53">
        <f>IF(AND(P&gt;94.9,P&lt;100),U_5*25%,0)</f>
        <v>0</v>
      </c>
      <c r="G52" s="53">
        <f>IF(AND(P&gt;94.9,P&lt;100),U_6*25%,0)</f>
        <v>0</v>
      </c>
      <c r="H52" s="53">
        <f>IF(AND(P&gt;94.9,P&lt;100),U_7*25%,0)</f>
        <v>0</v>
      </c>
      <c r="I52" s="54">
        <f t="shared" si="0"/>
        <v>0</v>
      </c>
      <c r="J52" s="17"/>
      <c r="K52" s="17"/>
      <c r="L52" s="17"/>
      <c r="M52" s="43"/>
      <c r="N52" s="38"/>
      <c r="O52" s="17"/>
      <c r="P52" s="17"/>
      <c r="Q52" s="17"/>
    </row>
    <row r="53" spans="1:17" hidden="1" outlineLevel="1" x14ac:dyDescent="0.2">
      <c r="A53" s="52">
        <v>1</v>
      </c>
      <c r="B53" s="53">
        <f>IF(P&gt;99.9,U_1*30%,0)</f>
        <v>0</v>
      </c>
      <c r="C53" s="53">
        <f>IF(P&gt;99.9,U_2*30%,0)</f>
        <v>0</v>
      </c>
      <c r="D53" s="53">
        <f>IF(P&gt;99.9,U_3*30%,0)</f>
        <v>0</v>
      </c>
      <c r="E53" s="53">
        <f>IF(P&gt;99.9,U_4*30%,0)</f>
        <v>0</v>
      </c>
      <c r="F53" s="53">
        <f>IF(P&gt;99.9,U_5*30%,0)</f>
        <v>0</v>
      </c>
      <c r="G53" s="53">
        <f>IF(P&gt;99.9,U_6*30%,0)</f>
        <v>0</v>
      </c>
      <c r="H53" s="53">
        <f>IF(P&gt;99.9,U_7*30%,0)</f>
        <v>0</v>
      </c>
      <c r="I53" s="54">
        <f t="shared" si="0"/>
        <v>0</v>
      </c>
      <c r="J53" s="17"/>
      <c r="K53" s="17"/>
      <c r="L53" s="17"/>
      <c r="M53" s="43"/>
      <c r="N53" s="38"/>
      <c r="O53" s="17"/>
      <c r="P53" s="17"/>
      <c r="Q53" s="17"/>
    </row>
    <row r="54" spans="1:17" hidden="1" outlineLevel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43"/>
      <c r="N54" s="38"/>
      <c r="O54" s="17"/>
      <c r="P54" s="17"/>
      <c r="Q54" s="17"/>
    </row>
    <row r="55" spans="1:17" hidden="1" outlineLevel="1" x14ac:dyDescent="0.2">
      <c r="A55" s="17"/>
      <c r="B55" s="17"/>
      <c r="C55" s="17"/>
      <c r="D55" s="17"/>
      <c r="E55" s="17"/>
      <c r="F55" s="17"/>
      <c r="G55" s="17"/>
      <c r="H55" s="17"/>
      <c r="I55" s="55">
        <f>SUM(I44:I53)</f>
        <v>0</v>
      </c>
      <c r="J55" s="17"/>
      <c r="K55" s="17"/>
      <c r="L55" s="17"/>
      <c r="M55" s="43"/>
      <c r="N55" s="38" t="s">
        <v>45</v>
      </c>
      <c r="O55" s="17"/>
      <c r="P55" s="17"/>
      <c r="Q55" s="17"/>
    </row>
    <row r="56" spans="1:17" hidden="1" outlineLevel="1" x14ac:dyDescent="0.2">
      <c r="A56" s="17"/>
      <c r="B56" s="17"/>
      <c r="C56" s="17"/>
      <c r="D56" s="17"/>
      <c r="E56" s="17"/>
      <c r="F56" s="17"/>
      <c r="G56" s="17"/>
      <c r="H56" s="17"/>
      <c r="I56" s="56">
        <f>IF(S_1="x",(GES/PERS)*(PERS+0.5),0)</f>
        <v>0</v>
      </c>
      <c r="J56" s="17" t="s">
        <v>46</v>
      </c>
      <c r="K56" s="17"/>
      <c r="L56" s="17"/>
      <c r="M56" s="43"/>
      <c r="N56" s="38" t="s">
        <v>47</v>
      </c>
      <c r="O56" s="17"/>
      <c r="P56" s="17"/>
      <c r="Q56" s="17"/>
    </row>
    <row r="57" spans="1:17" hidden="1" outlineLevel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43"/>
      <c r="N57" s="38"/>
      <c r="O57" s="17"/>
      <c r="P57" s="17"/>
      <c r="Q57" s="17"/>
    </row>
    <row r="58" spans="1:17" hidden="1" outlineLevel="1" x14ac:dyDescent="0.2">
      <c r="A58" s="17"/>
      <c r="B58" s="17"/>
      <c r="C58" s="17"/>
      <c r="D58" s="17"/>
      <c r="E58" s="17"/>
      <c r="F58" s="17"/>
      <c r="G58" s="17"/>
      <c r="H58" s="17"/>
      <c r="I58" s="56">
        <f>IF(SR&gt;0,SR,GES)</f>
        <v>0</v>
      </c>
      <c r="J58" s="17"/>
      <c r="K58" s="17"/>
      <c r="L58" s="17"/>
      <c r="M58" s="43"/>
      <c r="N58" s="38" t="s">
        <v>48</v>
      </c>
      <c r="O58" s="17"/>
      <c r="P58" s="17"/>
      <c r="Q58" s="17"/>
    </row>
    <row r="59" spans="1:17" hidden="1" outlineLevel="1" x14ac:dyDescent="0.2">
      <c r="A59" s="17"/>
      <c r="B59" s="17"/>
      <c r="C59" s="17"/>
      <c r="D59" s="17"/>
      <c r="E59" s="17"/>
      <c r="F59" s="17"/>
      <c r="G59" s="17"/>
      <c r="H59" s="17"/>
      <c r="I59" s="56">
        <f>IF(SUM&gt;EAT,EAT,SUM)</f>
        <v>0</v>
      </c>
      <c r="J59" s="17"/>
      <c r="K59" s="17"/>
      <c r="L59" s="17"/>
      <c r="M59" s="43"/>
      <c r="N59" s="38" t="s">
        <v>49</v>
      </c>
      <c r="O59" s="17"/>
      <c r="P59" s="17"/>
      <c r="Q59" s="17"/>
    </row>
    <row r="60" spans="1:17" hidden="1" outlineLevel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43"/>
      <c r="N60" s="38"/>
      <c r="O60" s="17"/>
      <c r="P60" s="17"/>
      <c r="Q60" s="17"/>
    </row>
    <row r="61" spans="1:17" hidden="1" outlineLevel="1" x14ac:dyDescent="0.2">
      <c r="A61" s="17"/>
      <c r="B61" s="17"/>
      <c r="C61" s="17"/>
      <c r="D61" s="17"/>
      <c r="E61" s="17"/>
      <c r="F61" s="17"/>
      <c r="G61" s="17"/>
      <c r="H61" s="17"/>
      <c r="I61" s="56">
        <f>IF(AND(MAX&lt;1000.01,MAX&gt;19.99),MAX,0)</f>
        <v>0</v>
      </c>
      <c r="J61" s="17"/>
      <c r="K61" s="17"/>
      <c r="L61" s="17"/>
      <c r="M61" s="43"/>
      <c r="N61" s="38" t="s">
        <v>50</v>
      </c>
      <c r="O61" s="17"/>
      <c r="P61" s="17"/>
      <c r="Q61" s="17"/>
    </row>
    <row r="62" spans="1:17" hidden="1" outlineLevel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43"/>
      <c r="N62" s="23"/>
      <c r="O62" s="17"/>
      <c r="P62" s="17"/>
      <c r="Q62" s="17"/>
    </row>
    <row r="63" spans="1:17" hidden="1" outlineLevel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43"/>
      <c r="N63" s="23"/>
      <c r="O63" s="17"/>
      <c r="P63" s="17"/>
      <c r="Q63" s="17"/>
    </row>
    <row r="64" spans="1:17" hidden="1" outlineLevel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43"/>
      <c r="N64" s="23"/>
      <c r="O64" s="17"/>
      <c r="P64" s="17"/>
      <c r="Q64" s="17"/>
    </row>
    <row r="65" spans="1:17" hidden="1" outlineLevel="1" x14ac:dyDescent="0.2">
      <c r="A65" s="17"/>
      <c r="B65" s="17"/>
      <c r="C65" s="17"/>
      <c r="D65" s="17"/>
      <c r="E65" s="17"/>
      <c r="F65" s="17"/>
      <c r="G65" s="17"/>
      <c r="H65" s="17"/>
      <c r="I65" s="17" t="s">
        <v>51</v>
      </c>
      <c r="J65" s="17"/>
      <c r="K65" s="17"/>
      <c r="L65" s="17"/>
      <c r="M65" s="43"/>
      <c r="N65" s="23"/>
      <c r="O65" s="17"/>
      <c r="P65" s="17"/>
      <c r="Q65" s="17"/>
    </row>
    <row r="66" spans="1:17" collapsed="1" x14ac:dyDescent="0.2">
      <c r="A66" s="17"/>
      <c r="B66" s="17"/>
      <c r="C66" s="17"/>
      <c r="D66" s="17"/>
      <c r="E66" s="17"/>
      <c r="F66" s="17"/>
      <c r="G66" s="17"/>
      <c r="H66" s="17"/>
      <c r="J66" s="17"/>
      <c r="K66" s="17"/>
      <c r="L66" s="17"/>
      <c r="M66" s="17"/>
      <c r="N66" s="23"/>
      <c r="O66" s="17"/>
      <c r="P66" s="17"/>
      <c r="Q66" s="17"/>
    </row>
    <row r="67" spans="1:17" hidden="1" outlineLevel="1" x14ac:dyDescent="0.2">
      <c r="A67" s="17"/>
      <c r="B67" s="17"/>
      <c r="C67" s="17"/>
      <c r="D67" s="23" t="s">
        <v>52</v>
      </c>
      <c r="E67" s="17"/>
      <c r="F67" s="57" t="s">
        <v>53</v>
      </c>
      <c r="G67" s="58"/>
      <c r="H67" s="17"/>
      <c r="I67" s="59" t="s">
        <v>54</v>
      </c>
      <c r="J67" s="59" t="s">
        <v>55</v>
      </c>
      <c r="K67" s="59" t="s">
        <v>56</v>
      </c>
      <c r="L67" s="59" t="s">
        <v>57</v>
      </c>
      <c r="M67" s="59" t="s">
        <v>58</v>
      </c>
      <c r="N67" s="23"/>
      <c r="O67" s="17"/>
      <c r="P67" s="17"/>
      <c r="Q67" s="17"/>
    </row>
    <row r="68" spans="1:17" hidden="1" outlineLevel="1" x14ac:dyDescent="0.2">
      <c r="A68" s="60" t="s">
        <v>59</v>
      </c>
      <c r="B68" s="60" t="s">
        <v>60</v>
      </c>
      <c r="C68" s="60" t="s">
        <v>52</v>
      </c>
      <c r="D68" s="60" t="s">
        <v>61</v>
      </c>
      <c r="E68" s="60"/>
      <c r="F68" s="61"/>
      <c r="G68" s="60" t="s">
        <v>62</v>
      </c>
      <c r="H68" s="23"/>
      <c r="I68" s="60" t="s">
        <v>63</v>
      </c>
      <c r="J68" s="60" t="s">
        <v>64</v>
      </c>
      <c r="K68" s="60" t="s">
        <v>65</v>
      </c>
      <c r="L68" s="60" t="s">
        <v>66</v>
      </c>
      <c r="M68" s="60" t="s">
        <v>67</v>
      </c>
      <c r="N68" s="23"/>
      <c r="O68" s="17"/>
      <c r="P68" s="17"/>
      <c r="Q68" s="17"/>
    </row>
    <row r="69" spans="1:17" hidden="1" outlineLevel="1" x14ac:dyDescent="0.2">
      <c r="A69" s="85"/>
      <c r="B69" s="85"/>
      <c r="C69" s="85"/>
      <c r="D69" s="85"/>
      <c r="E69" s="85"/>
      <c r="F69" s="89"/>
      <c r="G69" s="85"/>
      <c r="H69" s="23"/>
      <c r="I69" s="85"/>
      <c r="J69" s="85"/>
      <c r="K69" s="85"/>
      <c r="L69" s="85"/>
      <c r="M69" s="85"/>
      <c r="N69" s="23"/>
      <c r="O69" s="17"/>
      <c r="P69" s="17"/>
      <c r="Q69" s="17"/>
    </row>
    <row r="70" spans="1:17" hidden="1" outlineLevel="1" x14ac:dyDescent="0.2">
      <c r="A70" s="65">
        <v>2000</v>
      </c>
      <c r="B70" s="65">
        <v>8600</v>
      </c>
      <c r="C70" s="65">
        <v>100</v>
      </c>
      <c r="D70" s="96">
        <f>C70/(B71/100)</f>
        <v>1.1764705882352942</v>
      </c>
      <c r="E70" s="65"/>
      <c r="F70" s="97">
        <f>G71+(G71/100*D70)</f>
        <v>313.64705882352939</v>
      </c>
      <c r="G70" s="65">
        <v>314</v>
      </c>
      <c r="H70" s="23"/>
      <c r="I70" s="98">
        <v>8600</v>
      </c>
      <c r="J70" s="93">
        <f t="shared" ref="J70:J80" si="1">(I70/100)*94</f>
        <v>8084</v>
      </c>
      <c r="K70" s="93">
        <f>(I70/100)*88</f>
        <v>7568</v>
      </c>
      <c r="L70" s="93">
        <f>(I70/100)*80</f>
        <v>6880</v>
      </c>
      <c r="M70" s="94">
        <f>(I70/100)*60</f>
        <v>5160</v>
      </c>
      <c r="N70" s="23"/>
      <c r="O70" s="17"/>
      <c r="P70" s="17"/>
      <c r="Q70" s="17"/>
    </row>
    <row r="71" spans="1:17" hidden="1" outlineLevel="1" x14ac:dyDescent="0.2">
      <c r="A71" s="86">
        <v>1999</v>
      </c>
      <c r="B71" s="87">
        <v>8500</v>
      </c>
      <c r="C71" s="86">
        <v>100</v>
      </c>
      <c r="D71" s="62">
        <f>C71/(B72/100)</f>
        <v>1.1904761904761905</v>
      </c>
      <c r="E71" s="85"/>
      <c r="F71" s="64">
        <f>G72+(G72/100*D71)</f>
        <v>309.64285714285717</v>
      </c>
      <c r="G71" s="86">
        <v>310</v>
      </c>
      <c r="H71" s="23"/>
      <c r="I71" s="87">
        <f>B71</f>
        <v>8500</v>
      </c>
      <c r="J71" s="87">
        <f t="shared" si="1"/>
        <v>7990</v>
      </c>
      <c r="K71" s="87">
        <f>(I71/100)*88</f>
        <v>7480</v>
      </c>
      <c r="L71" s="87">
        <f>(I71/100)*80</f>
        <v>6800</v>
      </c>
      <c r="M71" s="87">
        <f>(I71/100)*60</f>
        <v>5100</v>
      </c>
      <c r="N71" s="23"/>
      <c r="O71" s="17"/>
      <c r="P71" s="17"/>
      <c r="Q71" s="17"/>
    </row>
    <row r="72" spans="1:17" hidden="1" outlineLevel="1" x14ac:dyDescent="0.2">
      <c r="A72" s="86">
        <v>1998</v>
      </c>
      <c r="B72" s="87">
        <v>8400</v>
      </c>
      <c r="C72" s="86">
        <v>200</v>
      </c>
      <c r="D72" s="90">
        <f t="shared" ref="D72:D79" si="2">C72/(B73/100)</f>
        <v>2.4390243902439024</v>
      </c>
      <c r="E72" s="86"/>
      <c r="F72" s="91">
        <f t="shared" ref="F72:F79" si="3">G73+(G73/100*D72)</f>
        <v>306.29268292682929</v>
      </c>
      <c r="G72" s="86">
        <v>306</v>
      </c>
      <c r="H72" s="92"/>
      <c r="I72" s="88">
        <f>B72</f>
        <v>8400</v>
      </c>
      <c r="J72" s="88">
        <f t="shared" si="1"/>
        <v>7896</v>
      </c>
      <c r="K72" s="88">
        <f>(I72/100)*88</f>
        <v>7392</v>
      </c>
      <c r="L72" s="88">
        <f>(I72/100)*80</f>
        <v>6720</v>
      </c>
      <c r="M72" s="88">
        <f>(I72/100)*60</f>
        <v>5040</v>
      </c>
      <c r="N72" s="23"/>
      <c r="O72" s="17"/>
      <c r="P72" s="17"/>
      <c r="Q72" s="17"/>
    </row>
    <row r="73" spans="1:17" hidden="1" outlineLevel="1" x14ac:dyDescent="0.2">
      <c r="A73" s="86">
        <v>1997</v>
      </c>
      <c r="B73" s="87">
        <v>8200</v>
      </c>
      <c r="C73" s="86">
        <v>200</v>
      </c>
      <c r="D73" s="62">
        <f t="shared" si="2"/>
        <v>2.5</v>
      </c>
      <c r="E73" s="63"/>
      <c r="F73" s="64">
        <f t="shared" si="3"/>
        <v>299.3</v>
      </c>
      <c r="G73" s="86">
        <v>299</v>
      </c>
      <c r="H73" s="23"/>
      <c r="I73" s="88">
        <f t="shared" ref="I73:I80" si="4">B73</f>
        <v>8200</v>
      </c>
      <c r="J73" s="88">
        <f t="shared" si="1"/>
        <v>7708</v>
      </c>
      <c r="K73" s="88">
        <f t="shared" ref="K73:K80" si="5">(I73/100)*88</f>
        <v>7216</v>
      </c>
      <c r="L73" s="88">
        <f t="shared" ref="L73:L80" si="6">(I73/100)*80</f>
        <v>6560</v>
      </c>
      <c r="M73" s="88">
        <f t="shared" ref="M73:M80" si="7">(I73/100)*60</f>
        <v>4920</v>
      </c>
      <c r="N73" s="23"/>
      <c r="O73" s="17"/>
      <c r="P73" s="17"/>
      <c r="Q73" s="17"/>
    </row>
    <row r="74" spans="1:17" hidden="1" outlineLevel="1" x14ac:dyDescent="0.2">
      <c r="A74" s="23">
        <v>1996</v>
      </c>
      <c r="B74" s="66">
        <v>8000</v>
      </c>
      <c r="C74" s="23">
        <v>200</v>
      </c>
      <c r="D74" s="17">
        <f t="shared" si="2"/>
        <v>2.5641025641025643</v>
      </c>
      <c r="E74" s="23"/>
      <c r="F74" s="17">
        <f t="shared" si="3"/>
        <v>292.06349206349199</v>
      </c>
      <c r="G74" s="66">
        <v>292</v>
      </c>
      <c r="H74" s="23"/>
      <c r="I74" s="66">
        <f t="shared" si="4"/>
        <v>8000</v>
      </c>
      <c r="J74" s="66">
        <f t="shared" si="1"/>
        <v>7520</v>
      </c>
      <c r="K74" s="66">
        <f t="shared" si="5"/>
        <v>7040</v>
      </c>
      <c r="L74" s="66">
        <f t="shared" si="6"/>
        <v>6400</v>
      </c>
      <c r="M74" s="66">
        <f t="shared" si="7"/>
        <v>4800</v>
      </c>
      <c r="N74" s="23"/>
      <c r="O74" s="17"/>
      <c r="P74" s="17"/>
      <c r="Q74" s="17"/>
    </row>
    <row r="75" spans="1:17" hidden="1" outlineLevel="1" x14ac:dyDescent="0.2">
      <c r="A75" s="23">
        <v>1995</v>
      </c>
      <c r="B75" s="66">
        <v>7800</v>
      </c>
      <c r="C75" s="23">
        <v>200</v>
      </c>
      <c r="D75" s="17">
        <f t="shared" si="2"/>
        <v>2.6315789473684212</v>
      </c>
      <c r="E75" s="23"/>
      <c r="F75" s="17">
        <f t="shared" si="3"/>
        <v>284.7619047619047</v>
      </c>
      <c r="G75" s="66">
        <f>F75</f>
        <v>284.7619047619047</v>
      </c>
      <c r="H75" s="23"/>
      <c r="I75" s="66">
        <f t="shared" si="4"/>
        <v>7800</v>
      </c>
      <c r="J75" s="66">
        <f t="shared" si="1"/>
        <v>7332</v>
      </c>
      <c r="K75" s="66">
        <f t="shared" si="5"/>
        <v>6864</v>
      </c>
      <c r="L75" s="66">
        <f t="shared" si="6"/>
        <v>6240</v>
      </c>
      <c r="M75" s="66">
        <f t="shared" si="7"/>
        <v>4680</v>
      </c>
      <c r="N75" s="23"/>
      <c r="O75" s="17"/>
      <c r="P75" s="17"/>
      <c r="Q75" s="17"/>
    </row>
    <row r="76" spans="1:17" hidden="1" outlineLevel="1" x14ac:dyDescent="0.2">
      <c r="A76" s="23">
        <v>1994</v>
      </c>
      <c r="B76" s="66">
        <v>7600</v>
      </c>
      <c r="C76" s="23">
        <v>400</v>
      </c>
      <c r="D76" s="17">
        <f t="shared" si="2"/>
        <v>5.5555555555555554</v>
      </c>
      <c r="E76" s="23"/>
      <c r="F76" s="17">
        <f t="shared" si="3"/>
        <v>277.46031746031741</v>
      </c>
      <c r="G76" s="66">
        <f>F76</f>
        <v>277.46031746031741</v>
      </c>
      <c r="H76" s="23"/>
      <c r="I76" s="66">
        <f t="shared" si="4"/>
        <v>7600</v>
      </c>
      <c r="J76" s="66">
        <f t="shared" si="1"/>
        <v>7144</v>
      </c>
      <c r="K76" s="66">
        <f t="shared" si="5"/>
        <v>6688</v>
      </c>
      <c r="L76" s="66">
        <f t="shared" si="6"/>
        <v>6080</v>
      </c>
      <c r="M76" s="66">
        <f t="shared" si="7"/>
        <v>4560</v>
      </c>
      <c r="N76" s="23"/>
      <c r="O76" s="17"/>
      <c r="P76" s="17"/>
      <c r="Q76" s="17"/>
    </row>
    <row r="77" spans="1:17" hidden="1" outlineLevel="1" x14ac:dyDescent="0.2">
      <c r="A77" s="23">
        <v>1993</v>
      </c>
      <c r="B77" s="66">
        <v>7200</v>
      </c>
      <c r="C77" s="66">
        <f>B77-B78</f>
        <v>400</v>
      </c>
      <c r="D77" s="17">
        <f t="shared" si="2"/>
        <v>5.882352941176471</v>
      </c>
      <c r="E77" s="23"/>
      <c r="F77" s="17">
        <f t="shared" si="3"/>
        <v>262.85714285714283</v>
      </c>
      <c r="G77" s="66">
        <f>F77</f>
        <v>262.85714285714283</v>
      </c>
      <c r="H77" s="23"/>
      <c r="I77" s="66">
        <f t="shared" si="4"/>
        <v>7200</v>
      </c>
      <c r="J77" s="66">
        <f t="shared" si="1"/>
        <v>6768</v>
      </c>
      <c r="K77" s="66">
        <f t="shared" si="5"/>
        <v>6336</v>
      </c>
      <c r="L77" s="66">
        <f t="shared" si="6"/>
        <v>5760</v>
      </c>
      <c r="M77" s="66">
        <f t="shared" si="7"/>
        <v>4320</v>
      </c>
      <c r="N77" s="23"/>
      <c r="O77" s="17"/>
      <c r="P77" s="17"/>
      <c r="Q77" s="17"/>
    </row>
    <row r="78" spans="1:17" hidden="1" outlineLevel="1" x14ac:dyDescent="0.2">
      <c r="A78" s="23">
        <v>1992</v>
      </c>
      <c r="B78" s="66">
        <v>6800</v>
      </c>
      <c r="C78" s="23">
        <f>B78-B79</f>
        <v>300</v>
      </c>
      <c r="D78" s="17">
        <f t="shared" si="2"/>
        <v>4.615384615384615</v>
      </c>
      <c r="E78" s="23"/>
      <c r="F78" s="17">
        <f t="shared" si="3"/>
        <v>248.25396825396825</v>
      </c>
      <c r="G78" s="66">
        <f>F78</f>
        <v>248.25396825396825</v>
      </c>
      <c r="H78" s="23"/>
      <c r="I78" s="66">
        <f t="shared" si="4"/>
        <v>6800</v>
      </c>
      <c r="J78" s="66">
        <f t="shared" si="1"/>
        <v>6392</v>
      </c>
      <c r="K78" s="66">
        <f t="shared" si="5"/>
        <v>5984</v>
      </c>
      <c r="L78" s="66">
        <f t="shared" si="6"/>
        <v>5440</v>
      </c>
      <c r="M78" s="66">
        <f t="shared" si="7"/>
        <v>4080</v>
      </c>
      <c r="N78" s="23"/>
      <c r="O78" s="17"/>
      <c r="P78" s="17"/>
      <c r="Q78" s="17"/>
    </row>
    <row r="79" spans="1:17" hidden="1" outlineLevel="1" x14ac:dyDescent="0.2">
      <c r="A79" s="23">
        <v>1991</v>
      </c>
      <c r="B79" s="66">
        <v>6500</v>
      </c>
      <c r="C79" s="23">
        <f>B79-B80</f>
        <v>200</v>
      </c>
      <c r="D79" s="17">
        <f t="shared" si="2"/>
        <v>3.1746031746031744</v>
      </c>
      <c r="E79" s="23"/>
      <c r="F79" s="17">
        <f t="shared" si="3"/>
        <v>237.30158730158729</v>
      </c>
      <c r="G79" s="66">
        <f>F79</f>
        <v>237.30158730158729</v>
      </c>
      <c r="H79" s="23"/>
      <c r="I79" s="66">
        <f t="shared" si="4"/>
        <v>6500</v>
      </c>
      <c r="J79" s="66">
        <f t="shared" si="1"/>
        <v>6110</v>
      </c>
      <c r="K79" s="66">
        <f t="shared" si="5"/>
        <v>5720</v>
      </c>
      <c r="L79" s="66">
        <f t="shared" si="6"/>
        <v>5200</v>
      </c>
      <c r="M79" s="66">
        <f t="shared" si="7"/>
        <v>3900</v>
      </c>
      <c r="N79" s="23"/>
      <c r="O79" s="17"/>
      <c r="P79" s="17"/>
      <c r="Q79" s="17"/>
    </row>
    <row r="80" spans="1:17" hidden="1" outlineLevel="1" x14ac:dyDescent="0.2">
      <c r="A80" s="23">
        <v>1990</v>
      </c>
      <c r="B80" s="66">
        <v>6300</v>
      </c>
      <c r="C80" s="23"/>
      <c r="D80" s="17"/>
      <c r="E80" s="23"/>
      <c r="F80" s="17"/>
      <c r="G80" s="66">
        <v>230</v>
      </c>
      <c r="H80" s="23"/>
      <c r="I80" s="66">
        <f t="shared" si="4"/>
        <v>6300</v>
      </c>
      <c r="J80" s="66">
        <f t="shared" si="1"/>
        <v>5922</v>
      </c>
      <c r="K80" s="66">
        <f t="shared" si="5"/>
        <v>5544</v>
      </c>
      <c r="L80" s="66">
        <f t="shared" si="6"/>
        <v>5040</v>
      </c>
      <c r="M80" s="66">
        <f t="shared" si="7"/>
        <v>3780</v>
      </c>
      <c r="N80" s="23"/>
      <c r="O80" s="17"/>
      <c r="P80" s="17"/>
      <c r="Q80" s="17"/>
    </row>
    <row r="81" spans="1:17" ht="15" hidden="1" outlineLevel="1" x14ac:dyDescent="0.2">
      <c r="A81" s="67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3"/>
      <c r="O81" s="17"/>
      <c r="P81" s="17"/>
      <c r="Q81" s="17"/>
    </row>
    <row r="82" spans="1:17" ht="15" hidden="1" outlineLevel="1" x14ac:dyDescent="0.2">
      <c r="A82" s="67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3"/>
      <c r="O82" s="17"/>
      <c r="P82" s="17"/>
      <c r="Q82" s="17"/>
    </row>
    <row r="83" spans="1:17" hidden="1" outlineLevel="1" x14ac:dyDescent="0.2">
      <c r="A83" s="23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23"/>
      <c r="O83" s="17"/>
      <c r="P83" s="17"/>
      <c r="Q83" s="17"/>
    </row>
    <row r="84" spans="1:17" hidden="1" outlineLevel="1" x14ac:dyDescent="0.2">
      <c r="A84" s="68" t="s">
        <v>68</v>
      </c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23"/>
      <c r="O84" s="17"/>
      <c r="P84" s="17"/>
      <c r="Q84" s="17"/>
    </row>
    <row r="85" spans="1:17" hidden="1" outlineLevel="1" x14ac:dyDescent="0.2">
      <c r="A85" s="24" t="s">
        <v>69</v>
      </c>
      <c r="B85" s="17"/>
      <c r="C85" s="17"/>
      <c r="D85" s="43"/>
      <c r="E85" s="43"/>
      <c r="F85" s="43"/>
      <c r="G85" s="43"/>
      <c r="H85" s="43"/>
      <c r="I85" s="43"/>
      <c r="J85" s="43"/>
      <c r="K85" s="43"/>
      <c r="L85" s="43"/>
      <c r="M85" s="17"/>
      <c r="N85" s="23"/>
      <c r="O85" s="17"/>
      <c r="P85" s="17"/>
      <c r="Q85" s="17"/>
    </row>
    <row r="86" spans="1:17" hidden="1" outlineLevel="1" x14ac:dyDescent="0.2">
      <c r="A86" s="69" t="s">
        <v>23</v>
      </c>
      <c r="B86" s="17"/>
      <c r="C86" s="17"/>
      <c r="D86" s="43"/>
      <c r="E86" s="43"/>
      <c r="F86" s="43"/>
      <c r="G86" s="43"/>
      <c r="H86" s="43"/>
      <c r="I86" s="43"/>
      <c r="J86" s="43"/>
      <c r="K86" s="43"/>
      <c r="L86" s="43"/>
      <c r="M86" s="17"/>
      <c r="N86" s="23"/>
      <c r="O86" s="17"/>
      <c r="P86" s="17"/>
      <c r="Q86" s="17"/>
    </row>
    <row r="87" spans="1:17" hidden="1" outlineLevel="1" x14ac:dyDescent="0.2">
      <c r="A87" s="69" t="s">
        <v>24</v>
      </c>
      <c r="B87" s="17"/>
      <c r="C87" s="17"/>
      <c r="D87" s="43"/>
      <c r="E87" s="43"/>
      <c r="F87" s="43"/>
      <c r="G87" s="43"/>
      <c r="H87" s="43"/>
      <c r="I87" s="43"/>
      <c r="J87" s="43"/>
      <c r="K87" s="43"/>
      <c r="L87" s="43"/>
      <c r="M87" s="17"/>
      <c r="N87" s="23"/>
      <c r="O87" s="17"/>
      <c r="P87" s="17"/>
      <c r="Q87" s="17"/>
    </row>
    <row r="88" spans="1:17" hidden="1" outlineLevel="1" x14ac:dyDescent="0.2">
      <c r="A88" s="69" t="s">
        <v>25</v>
      </c>
      <c r="B88" s="17"/>
      <c r="C88" s="17"/>
      <c r="D88" s="43"/>
      <c r="E88" s="43"/>
      <c r="F88" s="43"/>
      <c r="G88" s="43"/>
      <c r="H88" s="43"/>
      <c r="I88" s="43"/>
      <c r="J88" s="43"/>
      <c r="K88" s="43"/>
      <c r="L88" s="43"/>
      <c r="M88" s="17"/>
      <c r="N88" s="23"/>
      <c r="O88" s="17"/>
      <c r="P88" s="17"/>
      <c r="Q88" s="17"/>
    </row>
    <row r="89" spans="1:17" hidden="1" outlineLevel="1" x14ac:dyDescent="0.2">
      <c r="A89" s="69" t="s">
        <v>26</v>
      </c>
      <c r="B89" s="17"/>
      <c r="C89" s="17"/>
      <c r="D89" s="70" t="s">
        <v>70</v>
      </c>
      <c r="E89" s="17"/>
      <c r="F89" s="17"/>
      <c r="G89" s="17"/>
      <c r="H89" s="71" t="s">
        <v>77</v>
      </c>
      <c r="I89" s="72"/>
      <c r="J89" s="73"/>
      <c r="K89" s="43"/>
      <c r="L89" s="43"/>
      <c r="M89" s="17"/>
      <c r="N89" s="23"/>
      <c r="O89" s="17"/>
      <c r="P89" s="17"/>
      <c r="Q89" s="17"/>
    </row>
    <row r="90" spans="1:17" hidden="1" outlineLevel="1" x14ac:dyDescent="0.2">
      <c r="A90" s="69" t="s">
        <v>27</v>
      </c>
      <c r="B90" s="17"/>
      <c r="C90" s="17"/>
      <c r="D90" s="17"/>
      <c r="E90" s="17"/>
      <c r="F90" s="17"/>
      <c r="G90" s="17"/>
      <c r="H90" s="17"/>
      <c r="I90" s="17"/>
      <c r="J90" s="43"/>
      <c r="K90" s="43"/>
      <c r="L90" s="43"/>
      <c r="M90" s="17"/>
      <c r="N90" s="23"/>
      <c r="O90" s="17"/>
      <c r="P90" s="17"/>
      <c r="Q90" s="17"/>
    </row>
    <row r="91" spans="1:17" hidden="1" outlineLevel="1" x14ac:dyDescent="0.2">
      <c r="A91" s="69" t="s">
        <v>28</v>
      </c>
      <c r="B91" s="17"/>
      <c r="C91" s="17"/>
      <c r="D91" s="23" t="s">
        <v>71</v>
      </c>
      <c r="E91" s="74" t="s">
        <v>72</v>
      </c>
      <c r="F91" s="17" t="s">
        <v>73</v>
      </c>
      <c r="G91" s="17"/>
      <c r="H91" s="17"/>
      <c r="I91" s="17"/>
      <c r="J91" s="43"/>
      <c r="K91" s="43"/>
      <c r="L91" s="43"/>
      <c r="M91" s="17"/>
      <c r="N91" s="23"/>
      <c r="O91" s="17"/>
      <c r="P91" s="17"/>
      <c r="Q91" s="17"/>
    </row>
    <row r="92" spans="1:17" hidden="1" outlineLevel="1" x14ac:dyDescent="0.2">
      <c r="A92" s="69" t="s">
        <v>29</v>
      </c>
      <c r="B92" s="17"/>
      <c r="C92" s="17"/>
      <c r="D92" s="69">
        <v>314</v>
      </c>
      <c r="E92" s="75" t="s">
        <v>72</v>
      </c>
      <c r="F92" s="70" t="s">
        <v>78</v>
      </c>
      <c r="G92" s="70"/>
      <c r="H92" s="70"/>
      <c r="I92" s="76"/>
      <c r="J92" s="17" t="s">
        <v>74</v>
      </c>
      <c r="K92" s="43"/>
      <c r="L92" s="43"/>
      <c r="M92" s="17"/>
      <c r="N92" s="23"/>
      <c r="O92" s="17"/>
      <c r="P92" s="17"/>
      <c r="Q92" s="17"/>
    </row>
    <row r="93" spans="1:17" hidden="1" outlineLevel="1" x14ac:dyDescent="0.2">
      <c r="A93" s="17"/>
      <c r="B93" s="17"/>
      <c r="C93" s="17"/>
      <c r="D93" s="23" t="s">
        <v>75</v>
      </c>
      <c r="E93" s="74" t="s">
        <v>72</v>
      </c>
      <c r="F93" s="17" t="s">
        <v>76</v>
      </c>
      <c r="G93" s="17"/>
      <c r="H93" s="17"/>
      <c r="I93" s="17"/>
      <c r="J93" s="43"/>
      <c r="K93" s="17"/>
      <c r="L93" s="17"/>
      <c r="M93" s="17"/>
      <c r="N93" s="23"/>
      <c r="O93" s="17"/>
      <c r="P93" s="17"/>
      <c r="Q93" s="17"/>
    </row>
    <row r="94" spans="1:17" hidden="1" outlineLevel="1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23"/>
      <c r="O94" s="17"/>
      <c r="P94" s="17"/>
      <c r="Q94" s="17"/>
    </row>
    <row r="95" spans="1:17" hidden="1" outlineLevel="1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43"/>
      <c r="N95" s="23"/>
      <c r="O95" s="17"/>
      <c r="P95" s="17"/>
      <c r="Q95" s="17"/>
    </row>
    <row r="96" spans="1:17" collapsed="1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43"/>
      <c r="N96" s="23"/>
      <c r="O96" s="17"/>
      <c r="P96" s="17"/>
      <c r="Q96" s="17"/>
    </row>
    <row r="97" spans="1:17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43"/>
      <c r="N97" s="23"/>
      <c r="O97" s="17"/>
      <c r="P97" s="17"/>
      <c r="Q97" s="17"/>
    </row>
    <row r="98" spans="1:17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43"/>
      <c r="N98" s="23"/>
      <c r="O98" s="17"/>
      <c r="P98" s="17"/>
      <c r="Q98" s="17"/>
    </row>
    <row r="99" spans="1:17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43"/>
      <c r="N99" s="23"/>
      <c r="O99" s="17"/>
      <c r="P99" s="17"/>
      <c r="Q99" s="17"/>
    </row>
  </sheetData>
  <pageMargins left="0.86614173228346458" right="0" top="1.5748031496062993" bottom="0.19685039370078741" header="0.51181102362204722" footer="0.51181102362204722"/>
  <pageSetup paperSize="9" orientation="portrait" horizontalDpi="4294967292" verticalDpi="4294967292" r:id="rId1"/>
  <headerFooter alignWithMargins="0">
    <oddHeader>&amp;L
			Unterstützungsverein  der
			Wacker Chemie GmbH&amp;C&amp;"MS Sans Serif,Fett"
			Berechnung von UV Leistungen
			&amp;R
			Ausdruck am: &amp;D
			Datei: 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30</vt:i4>
      </vt:variant>
    </vt:vector>
  </HeadingPairs>
  <TitlesOfParts>
    <vt:vector size="31" baseType="lpstr">
      <vt:lpstr>UVFAKT</vt:lpstr>
      <vt:lpstr>BBG</vt:lpstr>
      <vt:lpstr>Berechnung</vt:lpstr>
      <vt:lpstr>UVFAKT!Druckbereich</vt:lpstr>
      <vt:lpstr>E_1</vt:lpstr>
      <vt:lpstr>E_2</vt:lpstr>
      <vt:lpstr>E_3</vt:lpstr>
      <vt:lpstr>E_4</vt:lpstr>
      <vt:lpstr>E_5</vt:lpstr>
      <vt:lpstr>E_6</vt:lpstr>
      <vt:lpstr>E_7</vt:lpstr>
      <vt:lpstr>EAT</vt:lpstr>
      <vt:lpstr>EINK</vt:lpstr>
      <vt:lpstr>F</vt:lpstr>
      <vt:lpstr>Feldnamen</vt:lpstr>
      <vt:lpstr>GES</vt:lpstr>
      <vt:lpstr>JHR</vt:lpstr>
      <vt:lpstr>MAX</vt:lpstr>
      <vt:lpstr>P</vt:lpstr>
      <vt:lpstr>PERS</vt:lpstr>
      <vt:lpstr>S_1</vt:lpstr>
      <vt:lpstr>SR</vt:lpstr>
      <vt:lpstr>SUM</vt:lpstr>
      <vt:lpstr>U_1</vt:lpstr>
      <vt:lpstr>U_2</vt:lpstr>
      <vt:lpstr>U_3</vt:lpstr>
      <vt:lpstr>U_4</vt:lpstr>
      <vt:lpstr>U_5</vt:lpstr>
      <vt:lpstr>U_6</vt:lpstr>
      <vt:lpstr>U_7</vt:lpstr>
      <vt:lpstr>Z_1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2000-01-24T17:47:30Z</cp:lastPrinted>
  <dcterms:created xsi:type="dcterms:W3CDTF">1997-07-16T11:19:04Z</dcterms:created>
  <dcterms:modified xsi:type="dcterms:W3CDTF">2020-09-13T10:47:41Z</dcterms:modified>
</cp:coreProperties>
</file>