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ate1904="1"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xr:revisionPtr revIDLastSave="0" documentId="13_ncr:1_{0AABD01B-50FC-4606-98A9-64103971704E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Uhrzeit" sheetId="2" r:id="rId1"/>
    <sheet name="Januar" sheetId="1" r:id="rId2"/>
  </sheets>
  <definedNames>
    <definedName name="Abendtarif">Januar!$L$2</definedName>
    <definedName name="Nachttarif">Januar!$M$2</definedName>
    <definedName name="Tagtarif">Januar!$N$2</definedName>
    <definedName name="zeit">Januar!#REF!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4" i="1" l="1"/>
  <c r="F24" i="1"/>
  <c r="F7" i="2"/>
  <c r="F8" i="2"/>
  <c r="G9" i="2"/>
  <c r="G12" i="2"/>
  <c r="G13" i="2"/>
  <c r="F15" i="2"/>
  <c r="A3" i="1"/>
  <c r="E3" i="1"/>
  <c r="G3" i="1" s="1"/>
  <c r="L3" i="1"/>
  <c r="M3" i="1"/>
  <c r="A4" i="1"/>
  <c r="E4" i="1"/>
  <c r="F4" i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L4" i="1"/>
  <c r="M4" i="1"/>
  <c r="N4" i="1" s="1"/>
  <c r="A5" i="1"/>
  <c r="E5" i="1"/>
  <c r="L5" i="1"/>
  <c r="M5" i="1"/>
  <c r="N5" i="1" s="1"/>
  <c r="O5" i="1" s="1"/>
  <c r="A6" i="1"/>
  <c r="E6" i="1"/>
  <c r="L6" i="1"/>
  <c r="M6" i="1"/>
  <c r="N6" i="1" s="1"/>
  <c r="A7" i="1"/>
  <c r="E7" i="1"/>
  <c r="L7" i="1"/>
  <c r="M7" i="1"/>
  <c r="N7" i="1" s="1"/>
  <c r="O7" i="1" s="1"/>
  <c r="A8" i="1"/>
  <c r="E8" i="1"/>
  <c r="L8" i="1"/>
  <c r="M8" i="1"/>
  <c r="A9" i="1"/>
  <c r="E9" i="1"/>
  <c r="L9" i="1"/>
  <c r="M9" i="1"/>
  <c r="N9" i="1" s="1"/>
  <c r="O9" i="1" s="1"/>
  <c r="A10" i="1"/>
  <c r="E10" i="1"/>
  <c r="N10" i="1" s="1"/>
  <c r="O10" i="1" s="1"/>
  <c r="L10" i="1"/>
  <c r="M10" i="1"/>
  <c r="A11" i="1"/>
  <c r="E11" i="1"/>
  <c r="L11" i="1"/>
  <c r="M11" i="1"/>
  <c r="A12" i="1"/>
  <c r="E12" i="1"/>
  <c r="L12" i="1"/>
  <c r="M12" i="1"/>
  <c r="A13" i="1"/>
  <c r="E13" i="1"/>
  <c r="L13" i="1"/>
  <c r="N13" i="1" s="1"/>
  <c r="O13" i="1" s="1"/>
  <c r="M13" i="1"/>
  <c r="A14" i="1"/>
  <c r="E14" i="1"/>
  <c r="L14" i="1"/>
  <c r="M14" i="1"/>
  <c r="A15" i="1"/>
  <c r="E15" i="1"/>
  <c r="L15" i="1"/>
  <c r="M15" i="1"/>
  <c r="A16" i="1"/>
  <c r="E16" i="1"/>
  <c r="L16" i="1"/>
  <c r="M16" i="1"/>
  <c r="A17" i="1"/>
  <c r="E17" i="1"/>
  <c r="L17" i="1"/>
  <c r="N17" i="1" s="1"/>
  <c r="O17" i="1" s="1"/>
  <c r="M17" i="1"/>
  <c r="A18" i="1"/>
  <c r="E18" i="1"/>
  <c r="L18" i="1"/>
  <c r="M18" i="1"/>
  <c r="A19" i="1"/>
  <c r="E19" i="1"/>
  <c r="L19" i="1"/>
  <c r="M19" i="1"/>
  <c r="A20" i="1"/>
  <c r="E20" i="1"/>
  <c r="N20" i="1" s="1"/>
  <c r="O20" i="1" s="1"/>
  <c r="L20" i="1"/>
  <c r="M20" i="1"/>
  <c r="A21" i="1"/>
  <c r="E21" i="1"/>
  <c r="L21" i="1"/>
  <c r="M21" i="1"/>
  <c r="A22" i="1"/>
  <c r="E22" i="1"/>
  <c r="N22" i="1" s="1"/>
  <c r="L22" i="1"/>
  <c r="M22" i="1"/>
  <c r="A23" i="1"/>
  <c r="E23" i="1"/>
  <c r="N23" i="1" s="1"/>
  <c r="O23" i="1" s="1"/>
  <c r="L23" i="1"/>
  <c r="M23" i="1"/>
  <c r="A24" i="1"/>
  <c r="L24" i="1"/>
  <c r="M24" i="1"/>
  <c r="L25" i="1"/>
  <c r="M25" i="1"/>
  <c r="N25" i="1" s="1"/>
  <c r="K26" i="1"/>
  <c r="L26" i="1"/>
  <c r="M26" i="1"/>
  <c r="N26" i="1" s="1"/>
  <c r="D6" i="2"/>
  <c r="E6" i="2" s="1"/>
  <c r="D7" i="2"/>
  <c r="E7" i="2" s="1"/>
  <c r="D8" i="2"/>
  <c r="G8" i="2" s="1"/>
  <c r="D9" i="2"/>
  <c r="E9" i="2" s="1"/>
  <c r="D10" i="2"/>
  <c r="E10" i="2" s="1"/>
  <c r="D11" i="2"/>
  <c r="F11" i="2" s="1"/>
  <c r="D12" i="2"/>
  <c r="F12" i="2" s="1"/>
  <c r="H12" i="2" s="1"/>
  <c r="D13" i="2"/>
  <c r="E13" i="2" s="1"/>
  <c r="D14" i="2"/>
  <c r="E14" i="2" s="1"/>
  <c r="D15" i="2"/>
  <c r="E15" i="2" s="1"/>
  <c r="F13" i="2" l="1"/>
  <c r="H13" i="2" s="1"/>
  <c r="G10" i="2"/>
  <c r="E8" i="2"/>
  <c r="O6" i="1"/>
  <c r="O21" i="1"/>
  <c r="N15" i="1"/>
  <c r="O15" i="1" s="1"/>
  <c r="N11" i="1"/>
  <c r="O11" i="1" s="1"/>
  <c r="G15" i="2"/>
  <c r="F10" i="2"/>
  <c r="G7" i="2"/>
  <c r="H7" i="2" s="1"/>
  <c r="N24" i="1"/>
  <c r="N3" i="1"/>
  <c r="O3" i="1" s="1"/>
  <c r="G14" i="2"/>
  <c r="E12" i="2"/>
  <c r="F9" i="2"/>
  <c r="H9" i="2" s="1"/>
  <c r="G6" i="2"/>
  <c r="E11" i="2"/>
  <c r="H15" i="2"/>
  <c r="N21" i="1"/>
  <c r="O22" i="1"/>
  <c r="N18" i="1"/>
  <c r="O18" i="1" s="1"/>
  <c r="N14" i="1"/>
  <c r="O14" i="1" s="1"/>
  <c r="F14" i="2"/>
  <c r="G11" i="2"/>
  <c r="H11" i="2" s="1"/>
  <c r="F6" i="2"/>
  <c r="H6" i="2" s="1"/>
  <c r="H8" i="2"/>
  <c r="N12" i="1"/>
  <c r="O12" i="1" s="1"/>
  <c r="N8" i="1"/>
  <c r="O8" i="1" s="1"/>
  <c r="G4" i="1"/>
  <c r="J3" i="1"/>
  <c r="O24" i="1"/>
  <c r="O4" i="1"/>
  <c r="H3" i="1"/>
  <c r="N19" i="1"/>
  <c r="O19" i="1" s="1"/>
  <c r="N16" i="1"/>
  <c r="O16" i="1" s="1"/>
  <c r="H10" i="2" l="1"/>
  <c r="H14" i="2"/>
  <c r="J4" i="1"/>
  <c r="G5" i="1"/>
  <c r="I3" i="1"/>
  <c r="H4" i="1"/>
  <c r="H5" i="1" l="1"/>
  <c r="I4" i="1"/>
  <c r="G6" i="1"/>
  <c r="J5" i="1"/>
  <c r="I5" i="1" l="1"/>
  <c r="H6" i="1"/>
  <c r="G7" i="1"/>
  <c r="J6" i="1"/>
  <c r="G8" i="1" l="1"/>
  <c r="J7" i="1"/>
  <c r="I6" i="1"/>
  <c r="H7" i="1"/>
  <c r="G9" i="1" l="1"/>
  <c r="J8" i="1"/>
  <c r="I7" i="1"/>
  <c r="H8" i="1"/>
  <c r="I8" i="1" l="1"/>
  <c r="H9" i="1"/>
  <c r="G10" i="1"/>
  <c r="J9" i="1"/>
  <c r="G11" i="1" l="1"/>
  <c r="J10" i="1"/>
  <c r="I9" i="1"/>
  <c r="H10" i="1"/>
  <c r="H11" i="1" l="1"/>
  <c r="I10" i="1"/>
  <c r="G12" i="1"/>
  <c r="J11" i="1"/>
  <c r="J12" i="1" l="1"/>
  <c r="G13" i="1"/>
  <c r="I11" i="1"/>
  <c r="H12" i="1"/>
  <c r="I12" i="1" l="1"/>
  <c r="H13" i="1"/>
  <c r="G14" i="1"/>
  <c r="J13" i="1"/>
  <c r="I13" i="1" l="1"/>
  <c r="H14" i="1"/>
  <c r="G15" i="1"/>
  <c r="J14" i="1"/>
  <c r="I14" i="1" l="1"/>
  <c r="H15" i="1"/>
  <c r="J15" i="1"/>
  <c r="G16" i="1"/>
  <c r="I15" i="1" l="1"/>
  <c r="H16" i="1"/>
  <c r="G17" i="1"/>
  <c r="J16" i="1"/>
  <c r="I16" i="1" l="1"/>
  <c r="H17" i="1"/>
  <c r="J17" i="1"/>
  <c r="G18" i="1"/>
  <c r="I17" i="1" l="1"/>
  <c r="H18" i="1"/>
  <c r="G19" i="1"/>
  <c r="J18" i="1"/>
  <c r="I18" i="1" l="1"/>
  <c r="H19" i="1"/>
  <c r="G20" i="1"/>
  <c r="J19" i="1"/>
  <c r="I19" i="1" l="1"/>
  <c r="H20" i="1"/>
  <c r="J20" i="1"/>
  <c r="G21" i="1"/>
  <c r="J21" i="1" l="1"/>
  <c r="G22" i="1"/>
  <c r="H21" i="1"/>
  <c r="I20" i="1"/>
  <c r="I21" i="1" l="1"/>
  <c r="H22" i="1"/>
  <c r="J22" i="1"/>
  <c r="G23" i="1"/>
  <c r="G24" i="1" s="1"/>
  <c r="J24" i="1" s="1"/>
  <c r="J23" i="1" l="1"/>
  <c r="H23" i="1"/>
  <c r="H24" i="1" s="1"/>
  <c r="I24" i="1" s="1"/>
  <c r="I22" i="1"/>
  <c r="I23" i="1" l="1"/>
</calcChain>
</file>

<file path=xl/sharedStrings.xml><?xml version="1.0" encoding="utf-8"?>
<sst xmlns="http://schemas.openxmlformats.org/spreadsheetml/2006/main" count="36" uniqueCount="33">
  <si>
    <t>Wochentag</t>
  </si>
  <si>
    <t>Datum</t>
  </si>
  <si>
    <t>kommt</t>
  </si>
  <si>
    <t>geht</t>
  </si>
  <si>
    <t>insgesamt</t>
  </si>
  <si>
    <t>Soll</t>
  </si>
  <si>
    <t>Ist</t>
  </si>
  <si>
    <t>Guthaben</t>
  </si>
  <si>
    <t>Tag</t>
  </si>
  <si>
    <t>Urlaub</t>
  </si>
  <si>
    <t>Urlaub
gesamt</t>
  </si>
  <si>
    <t>Guthaben
gerundet auf
5 Minuten</t>
  </si>
  <si>
    <t>Ist-Zeit
auf 5 Min auf-
gerundet</t>
  </si>
  <si>
    <t>Zeiterfassungstabelle</t>
  </si>
  <si>
    <t>Lohn:</t>
  </si>
  <si>
    <t>Verkäufer</t>
  </si>
  <si>
    <t>Arbeitsbeginn:</t>
  </si>
  <si>
    <t>Arbeitsende:</t>
  </si>
  <si>
    <t>Differenz:</t>
  </si>
  <si>
    <t>Stunden</t>
  </si>
  <si>
    <t>Minuten</t>
  </si>
  <si>
    <t>Anton</t>
  </si>
  <si>
    <t>Bert</t>
  </si>
  <si>
    <t>Claudia</t>
  </si>
  <si>
    <t>Dieter</t>
  </si>
  <si>
    <t>Erika</t>
  </si>
  <si>
    <t>Fritz</t>
  </si>
  <si>
    <t>Gerda</t>
  </si>
  <si>
    <t>Hildegard</t>
  </si>
  <si>
    <t>Ingrid</t>
  </si>
  <si>
    <t>Jürgen</t>
  </si>
  <si>
    <t>Abend-stunden</t>
  </si>
  <si>
    <t>Nacht-stunden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</si>
</sst>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h]:mm"/>
    <numFmt numFmtId="165" formatCode="[h]:mm;[Red]\-[h]:mm;0&quot;:&quot;00;@"/>
    <numFmt numFmtId="166" formatCode="h:mm"/>
    <numFmt numFmtId="167" formatCode="#,##0.00\ &quot;DM&quot;"/>
    <numFmt numFmtId="168" formatCode="_-* #,##0.00\ [$€-1]_-;\-* #,##0.00\ [$€-1]_-;_-* &quot;-&quot;??\ [$€-1]_-"/>
  </numFmts>
  <fonts count="24" x14ac:knownFonts="1">
    <font>
      <sz val="10"/>
      <name val="Arial"/>
    </font>
    <font>
      <sz val="10"/>
      <name val="Arial"/>
    </font>
    <font>
      <sz val="10"/>
      <color indexed="18"/>
      <name val="Arial"/>
      <family val="2"/>
    </font>
    <font>
      <sz val="12"/>
      <name val="Arial"/>
      <family val="2"/>
    </font>
    <font>
      <sz val="12"/>
      <color indexed="18"/>
      <name val="Arial"/>
      <family val="2"/>
    </font>
    <font>
      <b/>
      <sz val="12"/>
      <name val="Arial"/>
      <family val="2"/>
    </font>
    <font>
      <b/>
      <sz val="12"/>
      <color indexed="18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2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23" fillId="33" borderId="0" applyNumberFormat="0" applyBorder="0" applyAlignment="0" applyProtection="0"/>
    <xf numFmtId="0" fontId="23" fillId="34" borderId="0" applyNumberFormat="0" applyBorder="0" applyAlignment="0" applyProtection="0"/>
    <xf numFmtId="0" fontId="22" fillId="35" borderId="0" applyNumberFormat="0" applyBorder="0" applyAlignment="0" applyProtection="0"/>
    <xf numFmtId="0" fontId="17" fillId="9" borderId="5" applyNumberFormat="0" applyAlignment="0" applyProtection="0"/>
    <xf numFmtId="0" fontId="18" fillId="9" borderId="4" applyNumberFormat="0" applyAlignment="0" applyProtection="0"/>
    <xf numFmtId="0" fontId="8" fillId="0" borderId="0" applyNumberFormat="0" applyFill="0" applyBorder="0" applyAlignment="0" applyProtection="0"/>
    <xf numFmtId="0" fontId="16" fillId="8" borderId="4" applyNumberFormat="0" applyAlignment="0" applyProtection="0"/>
    <xf numFmtId="0" fontId="15" fillId="0" borderId="9" applyNumberFormat="0" applyFill="0" applyAlignment="0" applyProtection="0"/>
    <xf numFmtId="168" fontId="1" fillId="0" borderId="0" applyFont="0" applyFill="0" applyBorder="0" applyAlignment="0" applyProtection="0"/>
    <xf numFmtId="0" fontId="12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4" fillId="4" borderId="0" applyNumberFormat="0" applyBorder="0" applyAlignment="0" applyProtection="0"/>
    <xf numFmtId="0" fontId="7" fillId="11" borderId="8" applyNumberFormat="0" applyFont="0" applyAlignment="0" applyProtection="0"/>
    <xf numFmtId="0" fontId="13" fillId="3" borderId="0" applyNumberFormat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0" fillId="10" borderId="7" applyNumberFormat="0" applyAlignment="0" applyProtection="0"/>
  </cellStyleXfs>
  <cellXfs count="22">
    <xf numFmtId="0" fontId="0" fillId="0" borderId="0" xfId="0"/>
    <xf numFmtId="165" fontId="0" fillId="0" borderId="0" xfId="0" applyNumberFormat="1"/>
    <xf numFmtId="165" fontId="2" fillId="0" borderId="0" xfId="0" applyNumberFormat="1" applyFont="1"/>
    <xf numFmtId="0" fontId="3" fillId="0" borderId="0" xfId="0" applyFont="1"/>
    <xf numFmtId="165" fontId="3" fillId="0" borderId="0" xfId="0" applyNumberFormat="1" applyFont="1"/>
    <xf numFmtId="0" fontId="5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 wrapText="1"/>
    </xf>
    <xf numFmtId="14" fontId="3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wrapText="1"/>
    </xf>
    <xf numFmtId="164" fontId="3" fillId="0" borderId="0" xfId="0" applyNumberFormat="1" applyFont="1"/>
    <xf numFmtId="164" fontId="0" fillId="0" borderId="0" xfId="0" applyNumberFormat="1"/>
    <xf numFmtId="167" fontId="3" fillId="0" borderId="0" xfId="0" applyNumberFormat="1" applyFont="1"/>
    <xf numFmtId="167" fontId="5" fillId="0" borderId="0" xfId="0" applyNumberFormat="1" applyFont="1" applyAlignment="1">
      <alignment vertical="center"/>
    </xf>
    <xf numFmtId="167" fontId="0" fillId="0" borderId="0" xfId="0" applyNumberFormat="1"/>
    <xf numFmtId="20" fontId="0" fillId="0" borderId="0" xfId="0" applyNumberFormat="1"/>
    <xf numFmtId="0" fontId="5" fillId="0" borderId="0" xfId="0" applyFont="1" applyAlignment="1">
      <alignment vertical="center" wrapText="1"/>
    </xf>
    <xf numFmtId="166" fontId="3" fillId="0" borderId="0" xfId="0" applyNumberFormat="1" applyFont="1"/>
    <xf numFmtId="168" fontId="0" fillId="0" borderId="0" xfId="30" applyFont="1"/>
    <xf numFmtId="168" fontId="5" fillId="0" borderId="0" xfId="30" applyFont="1" applyAlignment="1">
      <alignment vertical="center"/>
    </xf>
    <xf numFmtId="0" fontId="0" fillId="36" borderId="0" xfId="0" applyFill="1"/>
  </cellXfs>
  <cellStyles count="45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Euro" xfId="30" xr:uid="{00000000-0005-0000-0000-00001D000000}"/>
    <cellStyle name="Gut" xfId="31" builtinId="26" customBuiltin="1"/>
    <cellStyle name="Hervorhebung 1" xfId="32" xr:uid="{00000000-0005-0000-0000-00001F000000}"/>
    <cellStyle name="Hervorhebung 2" xfId="33" xr:uid="{00000000-0005-0000-0000-000020000000}"/>
    <cellStyle name="Hervorhebung 3" xfId="34" xr:uid="{00000000-0005-0000-0000-000021000000}"/>
    <cellStyle name="Neutral" xfId="35" builtinId="28" customBuiltin="1"/>
    <cellStyle name="Notiz" xfId="36" builtinId="10" customBuiltin="1"/>
    <cellStyle name="Schlecht" xfId="37" builtinId="27" customBuiltin="1"/>
    <cellStyle name="Standard" xfId="0" builtinId="0"/>
    <cellStyle name="Überschrift 1" xfId="38" builtinId="16" customBuiltin="1"/>
    <cellStyle name="Überschrift 2" xfId="39" builtinId="17" customBuiltin="1"/>
    <cellStyle name="Überschrift 3" xfId="40" builtinId="18" customBuiltin="1"/>
    <cellStyle name="Überschrift 4" xfId="41" builtinId="19" customBuiltin="1"/>
    <cellStyle name="Verknüpfte Zelle" xfId="42" builtinId="24" customBuiltin="1"/>
    <cellStyle name="Warnender Text" xfId="43" builtinId="11" customBuiltin="1"/>
    <cellStyle name="Zelle prüfen" xfId="44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workbookViewId="0">
      <selection activeCell="H6" sqref="H6"/>
    </sheetView>
  </sheetViews>
  <sheetFormatPr baseColWidth="10" defaultRowHeight="12.75" x14ac:dyDescent="0.2"/>
  <cols>
    <col min="2" max="2" width="12.85546875" bestFit="1" customWidth="1"/>
  </cols>
  <sheetData>
    <row r="1" spans="1:8" x14ac:dyDescent="0.2">
      <c r="A1" t="s">
        <v>13</v>
      </c>
      <c r="D1" s="21" t="s">
        <v>14</v>
      </c>
      <c r="E1" s="19">
        <v>22.5</v>
      </c>
      <c r="G1" s="21" t="s">
        <v>14</v>
      </c>
      <c r="H1" s="19">
        <v>22.5</v>
      </c>
    </row>
    <row r="5" spans="1:8" x14ac:dyDescent="0.2">
      <c r="A5" s="21" t="s">
        <v>15</v>
      </c>
      <c r="B5" s="21" t="s">
        <v>16</v>
      </c>
      <c r="C5" s="21" t="s">
        <v>17</v>
      </c>
      <c r="D5" s="21" t="s">
        <v>18</v>
      </c>
      <c r="E5" s="21" t="s">
        <v>14</v>
      </c>
      <c r="F5" s="21" t="s">
        <v>19</v>
      </c>
      <c r="G5" s="21" t="s">
        <v>20</v>
      </c>
    </row>
    <row r="6" spans="1:8" x14ac:dyDescent="0.2">
      <c r="A6" t="s">
        <v>21</v>
      </c>
      <c r="B6" s="16">
        <v>0.26041666666666669</v>
      </c>
      <c r="C6" s="16">
        <v>0.70833333333333337</v>
      </c>
      <c r="D6" s="16">
        <f>IF(C6&gt;B6,C6-B6,1+C6-B6)</f>
        <v>0.44791666666666669</v>
      </c>
      <c r="E6" s="19">
        <f>D6*$E$1*24</f>
        <v>241.875</v>
      </c>
      <c r="F6">
        <f>HOUR(D6)</f>
        <v>10</v>
      </c>
      <c r="G6">
        <f>MINUTE(D6)</f>
        <v>45</v>
      </c>
      <c r="H6" s="19">
        <f>F6*$H$1+G6/60*$H$1</f>
        <v>241.875</v>
      </c>
    </row>
    <row r="7" spans="1:8" x14ac:dyDescent="0.2">
      <c r="A7" t="s">
        <v>22</v>
      </c>
      <c r="B7" s="16">
        <v>0.28472222222222221</v>
      </c>
      <c r="C7" s="16">
        <v>0.54166666666666663</v>
      </c>
      <c r="D7" s="16">
        <f t="shared" ref="D7:D15" si="0">IF(C7&gt;B7,C7-B7,1+C7-B7)</f>
        <v>0.25694444444444442</v>
      </c>
      <c r="E7" s="19">
        <f t="shared" ref="E7:E15" si="1">D7*$E$1*24</f>
        <v>138.74999999999997</v>
      </c>
      <c r="F7">
        <f t="shared" ref="F7:F15" si="2">HOUR(D7)</f>
        <v>6</v>
      </c>
      <c r="G7">
        <f t="shared" ref="G7:G15" si="3">MINUTE(D7)</f>
        <v>10</v>
      </c>
      <c r="H7" s="19">
        <f t="shared" ref="H7:H15" si="4">F7*$H$1+G7/60*$H$1</f>
        <v>138.75</v>
      </c>
    </row>
    <row r="8" spans="1:8" x14ac:dyDescent="0.2">
      <c r="A8" t="s">
        <v>23</v>
      </c>
      <c r="B8" s="16">
        <v>0.25694444444444448</v>
      </c>
      <c r="C8" s="16">
        <v>0.59027777777777779</v>
      </c>
      <c r="D8" s="16">
        <f t="shared" si="0"/>
        <v>0.33333333333333331</v>
      </c>
      <c r="E8" s="19">
        <f t="shared" si="1"/>
        <v>180</v>
      </c>
      <c r="F8">
        <f t="shared" si="2"/>
        <v>8</v>
      </c>
      <c r="G8">
        <f t="shared" si="3"/>
        <v>0</v>
      </c>
      <c r="H8" s="19">
        <f t="shared" si="4"/>
        <v>180</v>
      </c>
    </row>
    <row r="9" spans="1:8" x14ac:dyDescent="0.2">
      <c r="A9" t="s">
        <v>24</v>
      </c>
      <c r="B9" s="16">
        <v>0.30208333333333331</v>
      </c>
      <c r="C9" s="16">
        <v>0.67708333333333337</v>
      </c>
      <c r="D9" s="16">
        <f t="shared" si="0"/>
        <v>0.37500000000000006</v>
      </c>
      <c r="E9" s="19">
        <f t="shared" si="1"/>
        <v>202.50000000000006</v>
      </c>
      <c r="F9">
        <f t="shared" si="2"/>
        <v>9</v>
      </c>
      <c r="G9">
        <f t="shared" si="3"/>
        <v>0</v>
      </c>
      <c r="H9" s="19">
        <f t="shared" si="4"/>
        <v>202.5</v>
      </c>
    </row>
    <row r="10" spans="1:8" x14ac:dyDescent="0.2">
      <c r="A10" t="s">
        <v>25</v>
      </c>
      <c r="B10" s="16">
        <v>0.875</v>
      </c>
      <c r="C10" s="16">
        <v>0.22916666666666666</v>
      </c>
      <c r="D10" s="16">
        <f t="shared" si="0"/>
        <v>0.35416666666666674</v>
      </c>
      <c r="E10" s="19">
        <f t="shared" si="1"/>
        <v>191.25000000000006</v>
      </c>
      <c r="F10">
        <f t="shared" si="2"/>
        <v>8</v>
      </c>
      <c r="G10">
        <f t="shared" si="3"/>
        <v>30</v>
      </c>
      <c r="H10" s="19">
        <f t="shared" si="4"/>
        <v>191.25</v>
      </c>
    </row>
    <row r="11" spans="1:8" x14ac:dyDescent="0.2">
      <c r="A11" t="s">
        <v>26</v>
      </c>
      <c r="B11" s="16">
        <v>0.29166666666666669</v>
      </c>
      <c r="C11" s="16">
        <v>0.68402777777777779</v>
      </c>
      <c r="D11" s="16">
        <f t="shared" si="0"/>
        <v>0.3923611111111111</v>
      </c>
      <c r="E11" s="19">
        <f t="shared" si="1"/>
        <v>211.875</v>
      </c>
      <c r="F11">
        <f t="shared" si="2"/>
        <v>9</v>
      </c>
      <c r="G11">
        <f t="shared" si="3"/>
        <v>25</v>
      </c>
      <c r="H11" s="19">
        <f t="shared" si="4"/>
        <v>211.875</v>
      </c>
    </row>
    <row r="12" spans="1:8" x14ac:dyDescent="0.2">
      <c r="A12" t="s">
        <v>27</v>
      </c>
      <c r="B12" s="16">
        <v>0.27083333333333331</v>
      </c>
      <c r="C12" s="16">
        <v>0.69097222222222221</v>
      </c>
      <c r="D12" s="16">
        <f t="shared" si="0"/>
        <v>0.4201388888888889</v>
      </c>
      <c r="E12" s="19">
        <f t="shared" si="1"/>
        <v>226.875</v>
      </c>
      <c r="F12">
        <f t="shared" si="2"/>
        <v>10</v>
      </c>
      <c r="G12">
        <f t="shared" si="3"/>
        <v>5</v>
      </c>
      <c r="H12" s="19">
        <f t="shared" si="4"/>
        <v>226.875</v>
      </c>
    </row>
    <row r="13" spans="1:8" x14ac:dyDescent="0.2">
      <c r="A13" t="s">
        <v>28</v>
      </c>
      <c r="B13" s="16">
        <v>0.2638888888888889</v>
      </c>
      <c r="C13" s="16">
        <v>0.70486111111111116</v>
      </c>
      <c r="D13" s="16">
        <f t="shared" si="0"/>
        <v>0.44097222222222227</v>
      </c>
      <c r="E13" s="19">
        <f t="shared" si="1"/>
        <v>238.12500000000006</v>
      </c>
      <c r="F13">
        <f t="shared" si="2"/>
        <v>10</v>
      </c>
      <c r="G13">
        <f t="shared" si="3"/>
        <v>35</v>
      </c>
      <c r="H13" s="19">
        <f t="shared" si="4"/>
        <v>238.125</v>
      </c>
    </row>
    <row r="14" spans="1:8" x14ac:dyDescent="0.2">
      <c r="A14" t="s">
        <v>29</v>
      </c>
      <c r="B14" s="16">
        <v>0.93402777777777779</v>
      </c>
      <c r="C14" s="16">
        <v>0.21527777777777779</v>
      </c>
      <c r="D14" s="16">
        <f t="shared" si="0"/>
        <v>0.28124999999999989</v>
      </c>
      <c r="E14" s="19">
        <f t="shared" si="1"/>
        <v>151.87499999999994</v>
      </c>
      <c r="F14">
        <f t="shared" si="2"/>
        <v>6</v>
      </c>
      <c r="G14">
        <f t="shared" si="3"/>
        <v>45</v>
      </c>
      <c r="H14" s="19">
        <f t="shared" si="4"/>
        <v>151.875</v>
      </c>
    </row>
    <row r="15" spans="1:8" x14ac:dyDescent="0.2">
      <c r="A15" t="s">
        <v>30</v>
      </c>
      <c r="B15" s="16">
        <v>0.28819444444444448</v>
      </c>
      <c r="C15" s="16">
        <v>0.72222222222222221</v>
      </c>
      <c r="D15" s="16">
        <f t="shared" si="0"/>
        <v>0.43402777777777773</v>
      </c>
      <c r="E15" s="19">
        <f t="shared" si="1"/>
        <v>234.37499999999994</v>
      </c>
      <c r="F15">
        <f t="shared" si="2"/>
        <v>10</v>
      </c>
      <c r="G15">
        <f t="shared" si="3"/>
        <v>25</v>
      </c>
      <c r="H15" s="19">
        <f t="shared" si="4"/>
        <v>234.375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6"/>
  <sheetViews>
    <sheetView tabSelected="1" zoomScale="140" zoomScaleNormal="140" workbookViewId="0"/>
  </sheetViews>
  <sheetFormatPr baseColWidth="10" defaultRowHeight="12.75" x14ac:dyDescent="0.2"/>
  <cols>
    <col min="1" max="1" width="16.7109375" bestFit="1" customWidth="1"/>
    <col min="2" max="2" width="13.140625" bestFit="1" customWidth="1"/>
    <col min="3" max="3" width="12.140625" style="1" bestFit="1" customWidth="1"/>
    <col min="4" max="4" width="8.140625" style="1" bestFit="1" customWidth="1"/>
    <col min="5" max="5" width="12.7109375" style="1" bestFit="1" customWidth="1"/>
    <col min="6" max="6" width="10.42578125" style="1" bestFit="1" customWidth="1"/>
    <col min="7" max="7" width="9.5703125" style="1" bestFit="1" customWidth="1"/>
    <col min="8" max="8" width="15.140625" style="2" bestFit="1" customWidth="1"/>
    <col min="9" max="9" width="18.7109375" style="2" customWidth="1"/>
    <col min="10" max="10" width="14.42578125" style="1" bestFit="1" customWidth="1"/>
    <col min="11" max="11" width="9.28515625" bestFit="1" customWidth="1"/>
    <col min="12" max="12" width="12.5703125" bestFit="1" customWidth="1"/>
    <col min="13" max="13" width="10" style="12" customWidth="1"/>
    <col min="14" max="14" width="10.140625" bestFit="1" customWidth="1"/>
    <col min="15" max="15" width="16.85546875" style="15" bestFit="1" customWidth="1"/>
  </cols>
  <sheetData>
    <row r="1" spans="1:15" s="5" customFormat="1" ht="47.25" x14ac:dyDescent="0.2">
      <c r="A1" s="5" t="s">
        <v>0</v>
      </c>
      <c r="B1" s="5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7" t="s">
        <v>12</v>
      </c>
      <c r="I1" s="7" t="s">
        <v>11</v>
      </c>
      <c r="J1" s="6" t="s">
        <v>7</v>
      </c>
      <c r="L1" s="17" t="s">
        <v>31</v>
      </c>
      <c r="M1" s="17" t="s">
        <v>32</v>
      </c>
      <c r="N1" s="5" t="s">
        <v>8</v>
      </c>
      <c r="O1" s="13"/>
    </row>
    <row r="2" spans="1:15" s="5" customFormat="1" ht="10.5" customHeight="1" x14ac:dyDescent="0.2">
      <c r="C2" s="6"/>
      <c r="D2" s="6"/>
      <c r="E2" s="6"/>
      <c r="F2" s="6"/>
      <c r="G2" s="6"/>
      <c r="I2" s="7">
        <v>0.125</v>
      </c>
      <c r="J2" s="6">
        <v>0.875</v>
      </c>
      <c r="L2" s="20">
        <v>20</v>
      </c>
      <c r="M2" s="19">
        <v>25</v>
      </c>
      <c r="N2" s="19">
        <v>15</v>
      </c>
      <c r="O2" s="14"/>
    </row>
    <row r="3" spans="1:15" s="3" customFormat="1" ht="15.75" x14ac:dyDescent="0.2">
      <c r="A3" s="3" t="str">
        <f>TEXT(WEEKDAY(B3+1),"TTTT")</f>
        <v>Montag</v>
      </c>
      <c r="B3" s="8">
        <v>43102</v>
      </c>
      <c r="C3" s="4">
        <v>0.29166666666666669</v>
      </c>
      <c r="D3" s="4">
        <v>0.61250000000000004</v>
      </c>
      <c r="E3" s="4">
        <f t="shared" ref="E3:E24" si="0">IF(C3&lt;=D3,D3-C3,"24:00"-C3+D3)</f>
        <v>0.32083333333333336</v>
      </c>
      <c r="F3" s="4">
        <v>0.3</v>
      </c>
      <c r="G3" s="4">
        <f>E3</f>
        <v>0.32083333333333336</v>
      </c>
      <c r="H3" s="9">
        <f>CEILING(E3,"0:05")</f>
        <v>0.32291666666666663</v>
      </c>
      <c r="I3" s="9">
        <f>H3-F3</f>
        <v>2.2916666666666641E-2</v>
      </c>
      <c r="J3" s="4">
        <f>G3-F3</f>
        <v>2.083333333333337E-2</v>
      </c>
      <c r="L3" s="18">
        <f>IF(C3&lt;0.75,IF(D3&lt;0.75,IF(D3&lt;C3,"3:00",0),IF(D3&gt;0.875,"3:00",D3-0.75)),IF(C3&gt;0.875,IF(D3&lt;0.75,0,IF(D3&gt;0.875,IF(D3&gt;C3,0,"3:00"),D3-0.75)),IF(D3&lt;0.875,IF(D3&lt;0.75,0.875-C3,IF(D3&lt;C3,0.875-C3+D3-0.75,D3-C3)),0.875-C3)))</f>
        <v>0</v>
      </c>
      <c r="M3" s="18">
        <f t="shared" ref="M3:M23" si="1">IF(C3&lt;0.1667,IF(D3&lt;0.1667,IF(D3&lt;C3,0.1667-C3+D3+TIMEVALUE("3:00"),D3-C3),IF(D3&gt;0.875,D3-0.875+C3,0.1667-C3)),IF(C3&gt;0.875,IF(D3&lt;0.1667,1-C3+D3,IF(D3&gt;0.875,IF(D3&lt;C3,1-C3+D3-0.875,D3-C3),1-C3+0.1667)),IF(D3&lt;0.875,IF(D3&lt;0.1667,TIMEVALUE("3:00")+D3,IF(D3&lt;C3,TIMEVALUE("7:00"),0)),D3-0.875)))</f>
        <v>0</v>
      </c>
      <c r="N3" s="4">
        <f>E3-M3-L3</f>
        <v>0.32083333333333336</v>
      </c>
      <c r="O3" s="20">
        <f>HOUR(M3)*Nachttarif+MINUTE(M3)*Nachttarif/60+HOUR(N3)*Tagtarif+MINUTE(N3)*Tagtarif/60+HOUR(L3)*Abendtarif+MINUTE(L3)*Abendtarif/60</f>
        <v>115.5</v>
      </c>
    </row>
    <row r="4" spans="1:15" s="3" customFormat="1" ht="15.75" x14ac:dyDescent="0.2">
      <c r="A4" s="3" t="str">
        <f>TEXT(WEEKDAY(B4+1),"TTTT")</f>
        <v>Dienstag</v>
      </c>
      <c r="B4" s="8">
        <v>43103</v>
      </c>
      <c r="C4" s="4"/>
      <c r="D4" s="4"/>
      <c r="E4" s="4">
        <f t="shared" si="0"/>
        <v>0</v>
      </c>
      <c r="F4" s="4">
        <f>F3+$F$3</f>
        <v>0.6</v>
      </c>
      <c r="G4" s="4">
        <f t="shared" ref="G4:G24" si="2">G3+E4</f>
        <v>0.32083333333333336</v>
      </c>
      <c r="H4" s="9">
        <f t="shared" ref="H4:H24" si="3">CEILING(E4,"0:05")+H3</f>
        <v>0.32291666666666663</v>
      </c>
      <c r="I4" s="9">
        <f t="shared" ref="I4:I24" si="4">H4-F4</f>
        <v>-0.27708333333333335</v>
      </c>
      <c r="J4" s="4">
        <f t="shared" ref="J4:J24" si="5">G4-F4</f>
        <v>-0.27916666666666662</v>
      </c>
      <c r="K4" s="3" t="s">
        <v>9</v>
      </c>
      <c r="L4" s="18">
        <f t="shared" ref="L4:L26" si="6">IF(C4&lt;0.75,IF(D4&lt;0.75,IF(D4&lt;C4,"3:00",0),IF(D4&gt;0.875,"3:00",D4-0.75)),IF(C4&gt;0.875,IF(D4&lt;0.75,0,IF(D4&gt;0.875,IF(D4&gt;C4,0,"3:00"),D4-0.75)),IF(D4&lt;0.875,IF(D4&lt;0.75,0.875-C4,IF(D4&lt;C4,0.875-C4+D4-0.75,D4-C4)),0.875-C4)))</f>
        <v>0</v>
      </c>
      <c r="M4" s="18">
        <f t="shared" si="1"/>
        <v>0</v>
      </c>
      <c r="N4" s="4">
        <f t="shared" ref="N4:N26" si="7">E4-M4-L4</f>
        <v>0</v>
      </c>
      <c r="O4" s="20">
        <f t="shared" ref="O4:O24" si="8">HOUR(M4)*Nachttarif+MINUTE(M4)*Nachttarif/60+HOUR(N4)*Tagtarif+MINUTE(N4)*Tagtarif/60+HOUR(L4)*Abendtarif+MINUTE(L4)*Abendtarif/60</f>
        <v>0</v>
      </c>
    </row>
    <row r="5" spans="1:15" s="3" customFormat="1" ht="15.75" x14ac:dyDescent="0.2">
      <c r="A5" s="3" t="str">
        <f t="shared" ref="A5:A24" si="9">TEXT(WEEKDAY(B5+1),"TTTT")</f>
        <v>Mittwoch</v>
      </c>
      <c r="B5" s="8">
        <v>43104</v>
      </c>
      <c r="C5" s="4">
        <v>0.32291666666666669</v>
      </c>
      <c r="D5" s="4">
        <v>0.58333333333333337</v>
      </c>
      <c r="E5" s="4">
        <f t="shared" si="0"/>
        <v>0.26041666666666669</v>
      </c>
      <c r="F5" s="4">
        <f t="shared" ref="F5:F24" si="10">F4+$F$3</f>
        <v>0.89999999999999991</v>
      </c>
      <c r="G5" s="4">
        <f t="shared" si="2"/>
        <v>0.58125000000000004</v>
      </c>
      <c r="H5" s="9">
        <f t="shared" si="3"/>
        <v>0.58333333333333326</v>
      </c>
      <c r="I5" s="9">
        <f t="shared" si="4"/>
        <v>-0.31666666666666665</v>
      </c>
      <c r="J5" s="4">
        <f t="shared" si="5"/>
        <v>-0.31874999999999987</v>
      </c>
      <c r="L5" s="18">
        <f t="shared" si="6"/>
        <v>0</v>
      </c>
      <c r="M5" s="18">
        <f t="shared" si="1"/>
        <v>0</v>
      </c>
      <c r="N5" s="4">
        <f t="shared" si="7"/>
        <v>0.26041666666666669</v>
      </c>
      <c r="O5" s="20">
        <f t="shared" si="8"/>
        <v>93.75</v>
      </c>
    </row>
    <row r="6" spans="1:15" s="3" customFormat="1" ht="15.75" x14ac:dyDescent="0.2">
      <c r="A6" s="3" t="str">
        <f t="shared" si="9"/>
        <v>Donnerstag</v>
      </c>
      <c r="B6" s="8">
        <v>43105</v>
      </c>
      <c r="C6" s="4">
        <v>0.91666666666666663</v>
      </c>
      <c r="D6" s="4">
        <v>0.26041666666666669</v>
      </c>
      <c r="E6" s="4">
        <f t="shared" si="0"/>
        <v>0.34375000000000006</v>
      </c>
      <c r="F6" s="4">
        <f t="shared" si="10"/>
        <v>1.2</v>
      </c>
      <c r="G6" s="4">
        <f t="shared" si="2"/>
        <v>0.92500000000000004</v>
      </c>
      <c r="H6" s="9">
        <f t="shared" si="3"/>
        <v>0.92708333333333326</v>
      </c>
      <c r="I6" s="9">
        <f t="shared" si="4"/>
        <v>-0.2729166666666667</v>
      </c>
      <c r="J6" s="4">
        <f t="shared" si="5"/>
        <v>-0.27499999999999991</v>
      </c>
      <c r="L6" s="18">
        <f t="shared" si="6"/>
        <v>0</v>
      </c>
      <c r="M6" s="18">
        <f t="shared" si="1"/>
        <v>0.25003333333333333</v>
      </c>
      <c r="N6" s="4">
        <f t="shared" si="7"/>
        <v>9.3716666666666726E-2</v>
      </c>
      <c r="O6" s="20">
        <f t="shared" si="8"/>
        <v>183.5</v>
      </c>
    </row>
    <row r="7" spans="1:15" s="3" customFormat="1" ht="15.75" x14ac:dyDescent="0.2">
      <c r="A7" s="3" t="str">
        <f t="shared" si="9"/>
        <v>Freitag</v>
      </c>
      <c r="B7" s="8">
        <v>43106</v>
      </c>
      <c r="C7" s="4">
        <v>0.75</v>
      </c>
      <c r="D7" s="4">
        <v>0.10416666666666667</v>
      </c>
      <c r="E7" s="4">
        <f t="shared" si="0"/>
        <v>0.35416666666666669</v>
      </c>
      <c r="F7" s="4">
        <f t="shared" si="10"/>
        <v>1.5</v>
      </c>
      <c r="G7" s="4">
        <f t="shared" si="2"/>
        <v>1.2791666666666668</v>
      </c>
      <c r="H7" s="9">
        <f t="shared" si="3"/>
        <v>1.28125</v>
      </c>
      <c r="I7" s="9">
        <f t="shared" si="4"/>
        <v>-0.21875</v>
      </c>
      <c r="J7" s="4">
        <f t="shared" si="5"/>
        <v>-0.22083333333333321</v>
      </c>
      <c r="L7" s="18">
        <f t="shared" si="6"/>
        <v>0.125</v>
      </c>
      <c r="M7" s="18">
        <f t="shared" si="1"/>
        <v>0.22916666666666669</v>
      </c>
      <c r="N7" s="4">
        <f t="shared" si="7"/>
        <v>0</v>
      </c>
      <c r="O7" s="20">
        <f t="shared" si="8"/>
        <v>197.5</v>
      </c>
    </row>
    <row r="8" spans="1:15" s="3" customFormat="1" ht="15.75" x14ac:dyDescent="0.2">
      <c r="A8" s="3" t="str">
        <f t="shared" si="9"/>
        <v>Montag</v>
      </c>
      <c r="B8" s="8">
        <v>43109</v>
      </c>
      <c r="C8" s="4">
        <v>0.54166666666666663</v>
      </c>
      <c r="D8" s="4">
        <v>0.68055555555555547</v>
      </c>
      <c r="E8" s="4">
        <f t="shared" si="0"/>
        <v>0.13888888888888884</v>
      </c>
      <c r="F8" s="4">
        <f t="shared" si="10"/>
        <v>1.8</v>
      </c>
      <c r="G8" s="4">
        <f t="shared" si="2"/>
        <v>1.4180555555555556</v>
      </c>
      <c r="H8" s="9">
        <f t="shared" si="3"/>
        <v>1.4201388888888888</v>
      </c>
      <c r="I8" s="9">
        <f t="shared" si="4"/>
        <v>-0.3798611111111112</v>
      </c>
      <c r="J8" s="4">
        <f t="shared" si="5"/>
        <v>-0.38194444444444442</v>
      </c>
      <c r="L8" s="18">
        <f t="shared" si="6"/>
        <v>0</v>
      </c>
      <c r="M8" s="18">
        <f t="shared" si="1"/>
        <v>0</v>
      </c>
      <c r="N8" s="4">
        <f t="shared" si="7"/>
        <v>0.13888888888888884</v>
      </c>
      <c r="O8" s="20">
        <f t="shared" si="8"/>
        <v>50</v>
      </c>
    </row>
    <row r="9" spans="1:15" s="3" customFormat="1" ht="15.75" x14ac:dyDescent="0.2">
      <c r="A9" s="3" t="str">
        <f t="shared" si="9"/>
        <v>Dienstag</v>
      </c>
      <c r="B9" s="8">
        <v>43110</v>
      </c>
      <c r="C9" s="4">
        <v>0.25</v>
      </c>
      <c r="D9" s="4">
        <v>0.61805555555555558</v>
      </c>
      <c r="E9" s="4">
        <f t="shared" si="0"/>
        <v>0.36805555555555558</v>
      </c>
      <c r="F9" s="4">
        <f t="shared" si="10"/>
        <v>2.1</v>
      </c>
      <c r="G9" s="4">
        <f t="shared" si="2"/>
        <v>1.7861111111111112</v>
      </c>
      <c r="H9" s="9">
        <f t="shared" si="3"/>
        <v>1.7881944444444444</v>
      </c>
      <c r="I9" s="9">
        <f t="shared" si="4"/>
        <v>-0.31180555555555567</v>
      </c>
      <c r="J9" s="4">
        <f t="shared" si="5"/>
        <v>-0.31388888888888888</v>
      </c>
      <c r="L9" s="18">
        <f t="shared" si="6"/>
        <v>0</v>
      </c>
      <c r="M9" s="18">
        <f t="shared" si="1"/>
        <v>0</v>
      </c>
      <c r="N9" s="4">
        <f t="shared" si="7"/>
        <v>0.36805555555555558</v>
      </c>
      <c r="O9" s="20">
        <f t="shared" si="8"/>
        <v>132.5</v>
      </c>
    </row>
    <row r="10" spans="1:15" s="3" customFormat="1" ht="15.75" x14ac:dyDescent="0.2">
      <c r="A10" s="3" t="str">
        <f t="shared" si="9"/>
        <v>Mittwoch</v>
      </c>
      <c r="B10" s="8">
        <v>43111</v>
      </c>
      <c r="C10" s="4">
        <v>0.79166666666666663</v>
      </c>
      <c r="D10" s="4">
        <v>2.0833333333333332E-2</v>
      </c>
      <c r="E10" s="4">
        <f t="shared" si="0"/>
        <v>0.22916666666666671</v>
      </c>
      <c r="F10" s="4">
        <f t="shared" si="10"/>
        <v>2.4</v>
      </c>
      <c r="G10" s="4">
        <f t="shared" si="2"/>
        <v>2.0152777777777779</v>
      </c>
      <c r="H10" s="9">
        <f t="shared" si="3"/>
        <v>2.0173611111111112</v>
      </c>
      <c r="I10" s="9">
        <f t="shared" si="4"/>
        <v>-0.38263888888888875</v>
      </c>
      <c r="J10" s="4">
        <f t="shared" si="5"/>
        <v>-0.38472222222222197</v>
      </c>
      <c r="L10" s="18">
        <f t="shared" si="6"/>
        <v>8.333333333333337E-2</v>
      </c>
      <c r="M10" s="18">
        <f t="shared" si="1"/>
        <v>0.14583333333333334</v>
      </c>
      <c r="N10" s="4">
        <f t="shared" si="7"/>
        <v>0</v>
      </c>
      <c r="O10" s="20">
        <f t="shared" si="8"/>
        <v>127.5</v>
      </c>
    </row>
    <row r="11" spans="1:15" s="3" customFormat="1" ht="15.75" x14ac:dyDescent="0.2">
      <c r="A11" s="3" t="str">
        <f t="shared" si="9"/>
        <v>Donnerstag</v>
      </c>
      <c r="B11" s="8">
        <v>43112</v>
      </c>
      <c r="C11" s="4"/>
      <c r="D11" s="4"/>
      <c r="E11" s="4">
        <f t="shared" si="0"/>
        <v>0</v>
      </c>
      <c r="F11" s="4">
        <f t="shared" si="10"/>
        <v>2.6999999999999997</v>
      </c>
      <c r="G11" s="4">
        <f t="shared" si="2"/>
        <v>2.0152777777777779</v>
      </c>
      <c r="H11" s="9">
        <f t="shared" si="3"/>
        <v>2.0173611111111112</v>
      </c>
      <c r="I11" s="9">
        <f t="shared" si="4"/>
        <v>-0.68263888888888857</v>
      </c>
      <c r="J11" s="4">
        <f t="shared" si="5"/>
        <v>-0.68472222222222179</v>
      </c>
      <c r="K11" s="3" t="s">
        <v>9</v>
      </c>
      <c r="L11" s="18">
        <f t="shared" si="6"/>
        <v>0</v>
      </c>
      <c r="M11" s="18">
        <f t="shared" si="1"/>
        <v>0</v>
      </c>
      <c r="N11" s="4">
        <f t="shared" si="7"/>
        <v>0</v>
      </c>
      <c r="O11" s="20">
        <f t="shared" si="8"/>
        <v>0</v>
      </c>
    </row>
    <row r="12" spans="1:15" s="3" customFormat="1" ht="15.75" x14ac:dyDescent="0.2">
      <c r="A12" s="3" t="str">
        <f t="shared" si="9"/>
        <v>Freitag</v>
      </c>
      <c r="B12" s="8">
        <v>43113</v>
      </c>
      <c r="C12" s="4">
        <v>0.95833333333333337</v>
      </c>
      <c r="D12" s="4">
        <v>0.67361111111111116</v>
      </c>
      <c r="E12" s="4">
        <f t="shared" si="0"/>
        <v>0.71527777777777779</v>
      </c>
      <c r="F12" s="4">
        <f t="shared" si="10"/>
        <v>2.9999999999999996</v>
      </c>
      <c r="G12" s="4">
        <f t="shared" si="2"/>
        <v>2.7305555555555556</v>
      </c>
      <c r="H12" s="9">
        <f t="shared" si="3"/>
        <v>2.7326388888888888</v>
      </c>
      <c r="I12" s="9">
        <f t="shared" si="4"/>
        <v>-0.26736111111111072</v>
      </c>
      <c r="J12" s="4">
        <f t="shared" si="5"/>
        <v>-0.26944444444444393</v>
      </c>
      <c r="L12" s="18">
        <f t="shared" si="6"/>
        <v>0</v>
      </c>
      <c r="M12" s="18">
        <f t="shared" si="1"/>
        <v>0.20836666666666662</v>
      </c>
      <c r="N12" s="4">
        <f t="shared" si="7"/>
        <v>0.5069111111111112</v>
      </c>
      <c r="O12" s="20">
        <f t="shared" si="8"/>
        <v>307.25</v>
      </c>
    </row>
    <row r="13" spans="1:15" s="3" customFormat="1" ht="15.75" x14ac:dyDescent="0.2">
      <c r="A13" s="3" t="str">
        <f t="shared" si="9"/>
        <v>Montag</v>
      </c>
      <c r="B13" s="8">
        <v>43116</v>
      </c>
      <c r="C13" s="4">
        <v>0.95833333333333337</v>
      </c>
      <c r="D13" s="4">
        <v>0.6875</v>
      </c>
      <c r="E13" s="4">
        <f t="shared" si="0"/>
        <v>0.72916666666666663</v>
      </c>
      <c r="F13" s="4">
        <f t="shared" si="10"/>
        <v>3.2999999999999994</v>
      </c>
      <c r="G13" s="4">
        <f t="shared" si="2"/>
        <v>3.4597222222222221</v>
      </c>
      <c r="H13" s="9">
        <f t="shared" si="3"/>
        <v>3.4618055555555554</v>
      </c>
      <c r="I13" s="9">
        <f t="shared" si="4"/>
        <v>0.16180555555555598</v>
      </c>
      <c r="J13" s="4">
        <f t="shared" si="5"/>
        <v>0.15972222222222276</v>
      </c>
      <c r="L13" s="18">
        <f t="shared" si="6"/>
        <v>0</v>
      </c>
      <c r="M13" s="18">
        <f t="shared" si="1"/>
        <v>0.20836666666666662</v>
      </c>
      <c r="N13" s="4">
        <f t="shared" si="7"/>
        <v>0.52080000000000004</v>
      </c>
      <c r="O13" s="20">
        <f t="shared" si="8"/>
        <v>312.25</v>
      </c>
    </row>
    <row r="14" spans="1:15" s="3" customFormat="1" ht="15.75" x14ac:dyDescent="0.2">
      <c r="A14" s="3" t="str">
        <f t="shared" si="9"/>
        <v>Dienstag</v>
      </c>
      <c r="B14" s="8">
        <v>43117</v>
      </c>
      <c r="C14" s="4">
        <v>0.95833333333333337</v>
      </c>
      <c r="D14" s="4">
        <v>0.64583333333333337</v>
      </c>
      <c r="E14" s="4">
        <f t="shared" si="0"/>
        <v>0.6875</v>
      </c>
      <c r="F14" s="4">
        <f t="shared" si="10"/>
        <v>3.5999999999999992</v>
      </c>
      <c r="G14" s="4">
        <f t="shared" si="2"/>
        <v>4.1472222222222221</v>
      </c>
      <c r="H14" s="9">
        <f t="shared" si="3"/>
        <v>4.1493055555555554</v>
      </c>
      <c r="I14" s="9">
        <f t="shared" si="4"/>
        <v>0.54930555555555616</v>
      </c>
      <c r="J14" s="4">
        <f t="shared" si="5"/>
        <v>0.54722222222222294</v>
      </c>
      <c r="L14" s="18">
        <f t="shared" si="6"/>
        <v>0</v>
      </c>
      <c r="M14" s="18">
        <f t="shared" si="1"/>
        <v>0.20836666666666662</v>
      </c>
      <c r="N14" s="4">
        <f t="shared" si="7"/>
        <v>0.47913333333333341</v>
      </c>
      <c r="O14" s="20">
        <f t="shared" si="8"/>
        <v>297.25</v>
      </c>
    </row>
    <row r="15" spans="1:15" s="3" customFormat="1" ht="15.75" x14ac:dyDescent="0.2">
      <c r="A15" s="3" t="str">
        <f t="shared" si="9"/>
        <v>Mittwoch</v>
      </c>
      <c r="B15" s="8">
        <v>43118</v>
      </c>
      <c r="C15" s="4">
        <v>8.3333333333333329E-2</v>
      </c>
      <c r="D15" s="4">
        <v>0.61250000000000004</v>
      </c>
      <c r="E15" s="4">
        <f t="shared" si="0"/>
        <v>0.52916666666666667</v>
      </c>
      <c r="F15" s="4">
        <f>F14+$F$3</f>
        <v>3.899999999999999</v>
      </c>
      <c r="G15" s="4">
        <f t="shared" si="2"/>
        <v>4.6763888888888889</v>
      </c>
      <c r="H15" s="9">
        <f t="shared" si="3"/>
        <v>4.6805555555555554</v>
      </c>
      <c r="I15" s="9">
        <f t="shared" si="4"/>
        <v>0.78055555555555634</v>
      </c>
      <c r="J15" s="4">
        <f t="shared" si="5"/>
        <v>0.77638888888888991</v>
      </c>
      <c r="L15" s="18">
        <f t="shared" si="6"/>
        <v>0</v>
      </c>
      <c r="M15" s="18">
        <f t="shared" si="1"/>
        <v>8.3366666666666658E-2</v>
      </c>
      <c r="N15" s="4">
        <f t="shared" si="7"/>
        <v>0.44580000000000003</v>
      </c>
      <c r="O15" s="20">
        <f t="shared" si="8"/>
        <v>210.25</v>
      </c>
    </row>
    <row r="16" spans="1:15" s="3" customFormat="1" ht="15.75" x14ac:dyDescent="0.2">
      <c r="A16" s="3" t="str">
        <f>TEXT(WEEKDAY(B16+1),"TTTT")</f>
        <v>Donnerstag</v>
      </c>
      <c r="B16" s="8">
        <v>43119</v>
      </c>
      <c r="C16" s="4">
        <v>0.10416666666666667</v>
      </c>
      <c r="D16" s="4">
        <v>0.61250000000000004</v>
      </c>
      <c r="E16" s="4">
        <f t="shared" si="0"/>
        <v>0.50833333333333341</v>
      </c>
      <c r="F16" s="4">
        <f t="shared" si="10"/>
        <v>4.1999999999999993</v>
      </c>
      <c r="G16" s="4">
        <f t="shared" si="2"/>
        <v>5.1847222222222227</v>
      </c>
      <c r="H16" s="9">
        <f t="shared" si="3"/>
        <v>5.1909722222222223</v>
      </c>
      <c r="I16" s="9">
        <f t="shared" si="4"/>
        <v>0.99097222222222303</v>
      </c>
      <c r="J16" s="4">
        <f t="shared" si="5"/>
        <v>0.98472222222222339</v>
      </c>
      <c r="L16" s="18">
        <f t="shared" si="6"/>
        <v>0</v>
      </c>
      <c r="M16" s="18">
        <f t="shared" si="1"/>
        <v>6.2533333333333316E-2</v>
      </c>
      <c r="N16" s="4">
        <f t="shared" si="7"/>
        <v>0.44580000000000009</v>
      </c>
      <c r="O16" s="20">
        <f t="shared" si="8"/>
        <v>197.75</v>
      </c>
    </row>
    <row r="17" spans="1:15" s="3" customFormat="1" ht="15.75" x14ac:dyDescent="0.2">
      <c r="A17" s="3" t="str">
        <f t="shared" si="9"/>
        <v>Freitag</v>
      </c>
      <c r="B17" s="8">
        <v>43120</v>
      </c>
      <c r="C17" s="4">
        <v>4.1666666666666664E-2</v>
      </c>
      <c r="D17" s="4">
        <v>0.66319444444444442</v>
      </c>
      <c r="E17" s="4">
        <f t="shared" si="0"/>
        <v>0.62152777777777779</v>
      </c>
      <c r="F17" s="4">
        <f t="shared" si="10"/>
        <v>4.4999999999999991</v>
      </c>
      <c r="G17" s="4">
        <f t="shared" si="2"/>
        <v>5.8062500000000004</v>
      </c>
      <c r="H17" s="9">
        <f t="shared" si="3"/>
        <v>5.8125</v>
      </c>
      <c r="I17" s="9">
        <f t="shared" si="4"/>
        <v>1.3125000000000009</v>
      </c>
      <c r="J17" s="4">
        <f t="shared" si="5"/>
        <v>1.3062500000000012</v>
      </c>
      <c r="L17" s="18">
        <f t="shared" si="6"/>
        <v>0</v>
      </c>
      <c r="M17" s="18">
        <f t="shared" si="1"/>
        <v>0.12503333333333333</v>
      </c>
      <c r="N17" s="4">
        <f t="shared" si="7"/>
        <v>0.49649444444444446</v>
      </c>
      <c r="O17" s="20">
        <f t="shared" si="8"/>
        <v>253.5</v>
      </c>
    </row>
    <row r="18" spans="1:15" s="3" customFormat="1" ht="15.75" x14ac:dyDescent="0.2">
      <c r="A18" s="3" t="str">
        <f t="shared" si="9"/>
        <v>Montag</v>
      </c>
      <c r="B18" s="8">
        <v>43123</v>
      </c>
      <c r="C18" s="4">
        <v>0.3576388888888889</v>
      </c>
      <c r="D18" s="4">
        <v>0.65277777777777779</v>
      </c>
      <c r="E18" s="4">
        <f t="shared" si="0"/>
        <v>0.2951388888888889</v>
      </c>
      <c r="F18" s="4">
        <f t="shared" si="10"/>
        <v>4.7999999999999989</v>
      </c>
      <c r="G18" s="4">
        <f t="shared" si="2"/>
        <v>6.1013888888888896</v>
      </c>
      <c r="H18" s="9">
        <f t="shared" si="3"/>
        <v>6.1076388888888893</v>
      </c>
      <c r="I18" s="9">
        <f t="shared" si="4"/>
        <v>1.3076388888888903</v>
      </c>
      <c r="J18" s="4">
        <f t="shared" si="5"/>
        <v>1.3013888888888907</v>
      </c>
      <c r="L18" s="18">
        <f t="shared" si="6"/>
        <v>0</v>
      </c>
      <c r="M18" s="18">
        <f t="shared" si="1"/>
        <v>0</v>
      </c>
      <c r="N18" s="4">
        <f t="shared" si="7"/>
        <v>0.2951388888888889</v>
      </c>
      <c r="O18" s="20">
        <f t="shared" si="8"/>
        <v>106.25</v>
      </c>
    </row>
    <row r="19" spans="1:15" s="3" customFormat="1" ht="15.75" x14ac:dyDescent="0.2">
      <c r="A19" s="3" t="str">
        <f t="shared" si="9"/>
        <v>Dienstag</v>
      </c>
      <c r="B19" s="8">
        <v>43124</v>
      </c>
      <c r="C19" s="4">
        <v>0.875</v>
      </c>
      <c r="D19" s="4">
        <v>0.3125</v>
      </c>
      <c r="E19" s="4">
        <f t="shared" si="0"/>
        <v>0.4375</v>
      </c>
      <c r="F19" s="4">
        <f t="shared" si="10"/>
        <v>5.0999999999999988</v>
      </c>
      <c r="G19" s="4">
        <f t="shared" si="2"/>
        <v>6.5388888888888896</v>
      </c>
      <c r="H19" s="9">
        <f t="shared" si="3"/>
        <v>6.5451388888888893</v>
      </c>
      <c r="I19" s="9">
        <f t="shared" si="4"/>
        <v>1.4451388888888905</v>
      </c>
      <c r="J19" s="4">
        <f t="shared" si="5"/>
        <v>1.4388888888888909</v>
      </c>
      <c r="L19" s="18">
        <f t="shared" si="6"/>
        <v>0</v>
      </c>
      <c r="M19" s="18">
        <f t="shared" si="1"/>
        <v>0.29166666666666669</v>
      </c>
      <c r="N19" s="4">
        <f t="shared" si="7"/>
        <v>0.14583333333333331</v>
      </c>
      <c r="O19" s="20">
        <f t="shared" si="8"/>
        <v>227.5</v>
      </c>
    </row>
    <row r="20" spans="1:15" s="3" customFormat="1" ht="15.75" x14ac:dyDescent="0.2">
      <c r="A20" s="3" t="str">
        <f t="shared" si="9"/>
        <v>Mittwoch</v>
      </c>
      <c r="B20" s="8">
        <v>43125</v>
      </c>
      <c r="C20" s="4">
        <v>0.875</v>
      </c>
      <c r="D20" s="4">
        <v>8.3333333333333329E-2</v>
      </c>
      <c r="E20" s="4">
        <f t="shared" si="0"/>
        <v>0.20833333333333331</v>
      </c>
      <c r="F20" s="4">
        <f t="shared" si="10"/>
        <v>5.3999999999999986</v>
      </c>
      <c r="G20" s="4">
        <f t="shared" si="2"/>
        <v>6.7472222222222227</v>
      </c>
      <c r="H20" s="9">
        <f t="shared" si="3"/>
        <v>6.7534722222222223</v>
      </c>
      <c r="I20" s="9">
        <f t="shared" si="4"/>
        <v>1.3534722222222237</v>
      </c>
      <c r="J20" s="4">
        <f t="shared" si="5"/>
        <v>1.3472222222222241</v>
      </c>
      <c r="L20" s="18">
        <f t="shared" si="6"/>
        <v>0</v>
      </c>
      <c r="M20" s="18">
        <f t="shared" si="1"/>
        <v>0.20833333333333331</v>
      </c>
      <c r="N20" s="4">
        <f t="shared" si="7"/>
        <v>0</v>
      </c>
      <c r="O20" s="20">
        <f t="shared" si="8"/>
        <v>125</v>
      </c>
    </row>
    <row r="21" spans="1:15" s="3" customFormat="1" ht="15.75" x14ac:dyDescent="0.2">
      <c r="A21" s="3" t="str">
        <f t="shared" si="9"/>
        <v>Donnerstag</v>
      </c>
      <c r="B21" s="8">
        <v>43126</v>
      </c>
      <c r="C21" s="4">
        <v>0.875</v>
      </c>
      <c r="D21" s="4">
        <v>0.95833333333333337</v>
      </c>
      <c r="E21" s="4">
        <f t="shared" si="0"/>
        <v>8.333333333333337E-2</v>
      </c>
      <c r="F21" s="4">
        <f t="shared" si="10"/>
        <v>5.6999999999999984</v>
      </c>
      <c r="G21" s="4">
        <f t="shared" si="2"/>
        <v>6.8305555555555557</v>
      </c>
      <c r="H21" s="9">
        <f t="shared" si="3"/>
        <v>6.8368055555555554</v>
      </c>
      <c r="I21" s="9">
        <f t="shared" si="4"/>
        <v>1.136805555555557</v>
      </c>
      <c r="J21" s="4">
        <f t="shared" si="5"/>
        <v>1.1305555555555573</v>
      </c>
      <c r="L21" s="18">
        <f t="shared" si="6"/>
        <v>0</v>
      </c>
      <c r="M21" s="18">
        <f t="shared" si="1"/>
        <v>8.333333333333337E-2</v>
      </c>
      <c r="N21" s="4">
        <f t="shared" si="7"/>
        <v>0</v>
      </c>
      <c r="O21" s="20">
        <f t="shared" si="8"/>
        <v>50</v>
      </c>
    </row>
    <row r="22" spans="1:15" s="3" customFormat="1" ht="15.75" x14ac:dyDescent="0.2">
      <c r="A22" s="3" t="str">
        <f t="shared" si="9"/>
        <v>Freitag</v>
      </c>
      <c r="B22" s="8">
        <v>43127</v>
      </c>
      <c r="C22" s="4">
        <v>0.33333333333333331</v>
      </c>
      <c r="D22" s="4">
        <v>0.67361111111111116</v>
      </c>
      <c r="E22" s="4">
        <f t="shared" si="0"/>
        <v>0.34027777777777785</v>
      </c>
      <c r="F22" s="4">
        <f t="shared" si="10"/>
        <v>5.9999999999999982</v>
      </c>
      <c r="G22" s="4">
        <f t="shared" si="2"/>
        <v>7.1708333333333334</v>
      </c>
      <c r="H22" s="9">
        <f t="shared" si="3"/>
        <v>7.177083333333333</v>
      </c>
      <c r="I22" s="9">
        <f t="shared" si="4"/>
        <v>1.1770833333333348</v>
      </c>
      <c r="J22" s="4">
        <f t="shared" si="5"/>
        <v>1.1708333333333352</v>
      </c>
      <c r="L22" s="18">
        <f t="shared" si="6"/>
        <v>0</v>
      </c>
      <c r="M22" s="18">
        <f t="shared" si="1"/>
        <v>0</v>
      </c>
      <c r="N22" s="4">
        <f t="shared" si="7"/>
        <v>0.34027777777777785</v>
      </c>
      <c r="O22" s="20">
        <f t="shared" si="8"/>
        <v>122.5</v>
      </c>
    </row>
    <row r="23" spans="1:15" s="3" customFormat="1" ht="15.75" x14ac:dyDescent="0.2">
      <c r="A23" s="3" t="str">
        <f t="shared" si="9"/>
        <v>Montag</v>
      </c>
      <c r="B23" s="8">
        <v>43130</v>
      </c>
      <c r="C23" s="4">
        <v>0.3298611111111111</v>
      </c>
      <c r="D23" s="4">
        <v>0.6875</v>
      </c>
      <c r="E23" s="4">
        <f t="shared" si="0"/>
        <v>0.3576388888888889</v>
      </c>
      <c r="F23" s="4">
        <f t="shared" si="10"/>
        <v>6.299999999999998</v>
      </c>
      <c r="G23" s="4">
        <f t="shared" si="2"/>
        <v>7.5284722222222227</v>
      </c>
      <c r="H23" s="9">
        <f t="shared" si="3"/>
        <v>7.5347222222222223</v>
      </c>
      <c r="I23" s="9">
        <f t="shared" si="4"/>
        <v>1.2347222222222243</v>
      </c>
      <c r="J23" s="4">
        <f t="shared" si="5"/>
        <v>1.2284722222222246</v>
      </c>
      <c r="L23" s="18">
        <f t="shared" si="6"/>
        <v>0</v>
      </c>
      <c r="M23" s="18">
        <f t="shared" si="1"/>
        <v>0</v>
      </c>
      <c r="N23" s="4">
        <f t="shared" si="7"/>
        <v>0.3576388888888889</v>
      </c>
      <c r="O23" s="20">
        <f t="shared" si="8"/>
        <v>128.75</v>
      </c>
    </row>
    <row r="24" spans="1:15" s="3" customFormat="1" ht="15.75" x14ac:dyDescent="0.2">
      <c r="A24" s="3" t="str">
        <f t="shared" si="9"/>
        <v>Dienstag</v>
      </c>
      <c r="B24" s="8">
        <v>43131</v>
      </c>
      <c r="C24" s="4"/>
      <c r="D24" s="4"/>
      <c r="E24" s="4">
        <f t="shared" si="0"/>
        <v>0</v>
      </c>
      <c r="F24" s="4">
        <f t="shared" si="10"/>
        <v>6.5999999999999979</v>
      </c>
      <c r="G24" s="4">
        <f t="shared" si="2"/>
        <v>7.5284722222222227</v>
      </c>
      <c r="H24" s="9">
        <f t="shared" si="3"/>
        <v>7.5347222222222223</v>
      </c>
      <c r="I24" s="9">
        <f t="shared" si="4"/>
        <v>0.93472222222222445</v>
      </c>
      <c r="J24" s="4">
        <f t="shared" si="5"/>
        <v>0.92847222222222481</v>
      </c>
      <c r="L24" s="18">
        <f t="shared" si="6"/>
        <v>0</v>
      </c>
      <c r="M24" s="18">
        <f>IF(C24&lt;0.1667,IF(D24&lt;0.1667,IF(D24&lt;C24,0.1667-C24+D24+TIMEVALUE("3:00"),D24-C24),IF(D24&gt;0.875,D24-0.875+C24,0.1667-C24)),IF(C24&gt;0.875,IF(D24&lt;0.1667,1-C24+D24,IF(D24&gt;0.875,IF(D24&lt;C24,1-C24+D24-0.875,D24-C24),1-C24+0.1667)),IF(D24&lt;0.875,IF(D24&lt;0.1667,TIMEVALUE("3:00")+D24,IF(D24&lt;C24,TIMEVALUE("7:00"),0)),D24-0.875)))</f>
        <v>0</v>
      </c>
      <c r="N24" s="4">
        <f t="shared" si="7"/>
        <v>0</v>
      </c>
      <c r="O24" s="20">
        <f t="shared" si="8"/>
        <v>0</v>
      </c>
    </row>
    <row r="25" spans="1:15" s="3" customFormat="1" ht="30" x14ac:dyDescent="0.2">
      <c r="C25" s="4"/>
      <c r="D25" s="4"/>
      <c r="E25" s="4"/>
      <c r="F25" s="4"/>
      <c r="G25" s="4"/>
      <c r="H25" s="9"/>
      <c r="I25" s="9"/>
      <c r="J25" s="4"/>
      <c r="K25" s="10" t="s">
        <v>10</v>
      </c>
      <c r="L25" s="18">
        <f t="shared" si="6"/>
        <v>0</v>
      </c>
      <c r="M25" s="11">
        <f>IF(AND(0.17&lt;C25,C25&lt;0.875),IF(0.875&lt;D25,D25-"21:00",IF(D25&lt;0.17,"3:00"+D25,0)),IF(0.875&lt;=C25,IF(0.875&lt;D25,D25-C25,IF(D25&lt;0.17,"24:00"-C25+D25,"24:00"-C25+"4:00")),IF(D25&gt;0.845,"4:00"-C25+D25-"21:00",IF(D25&lt;0.17,D25-C25,"4:00"-C25))))</f>
        <v>0</v>
      </c>
      <c r="N25" s="4">
        <f t="shared" si="7"/>
        <v>0</v>
      </c>
      <c r="O25" s="13"/>
    </row>
    <row r="26" spans="1:15" s="3" customFormat="1" ht="15" x14ac:dyDescent="0.2">
      <c r="C26" s="4"/>
      <c r="D26" s="4"/>
      <c r="E26" s="4"/>
      <c r="F26" s="4"/>
      <c r="G26" s="4"/>
      <c r="H26" s="9"/>
      <c r="I26" s="9"/>
      <c r="J26" s="4"/>
      <c r="K26" s="3">
        <f>COUNTIF(K2:K24,"Urlaub")</f>
        <v>2</v>
      </c>
      <c r="L26" s="18">
        <f t="shared" si="6"/>
        <v>0</v>
      </c>
      <c r="M26" s="11">
        <f>IF(AND(0.17&lt;C26,C26&lt;0.875),IF(0.875&lt;D26,D26-"21:00",IF(D26&lt;0.17,"3:00"+D26,0)),IF(0.875&lt;=C26,IF(0.875&lt;D26,D26-C26,IF(D26&lt;0.17,"24:00"-C26+D26,"24:00"-C26+"4:00")),IF(D26&gt;0.845,"4:00"-C26+D26-"21:00",IF(D26&lt;0.17,D26-C26,"4:00"-C26))))</f>
        <v>0</v>
      </c>
      <c r="N26" s="4">
        <f t="shared" si="7"/>
        <v>0</v>
      </c>
      <c r="O26" s="13"/>
    </row>
  </sheetData>
  <phoneticPr fontId="0" type="noConversion"/>
  <printOptions gridLines="1"/>
  <pageMargins left="0.78740157499999996" right="0.78740157499999996" top="0.984251969" bottom="0.984251969" header="0.4921259845" footer="0.4921259845"/>
  <pageSetup paperSize="9" scale="5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Uhrzeit</vt:lpstr>
      <vt:lpstr>Januar</vt:lpstr>
      <vt:lpstr>Abendtarif</vt:lpstr>
      <vt:lpstr>Nachttarif</vt:lpstr>
      <vt:lpstr>Tagtarif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Martin</dc:creator>
  <cp:lastModifiedBy>Rene Martin</cp:lastModifiedBy>
  <cp:lastPrinted>1998-12-15T21:23:13Z</cp:lastPrinted>
  <dcterms:created xsi:type="dcterms:W3CDTF">1998-12-15T13:12:33Z</dcterms:created>
  <dcterms:modified xsi:type="dcterms:W3CDTF">2022-03-09T11:17:48Z</dcterms:modified>
</cp:coreProperties>
</file>