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1\"/>
    </mc:Choice>
  </mc:AlternateContent>
  <xr:revisionPtr revIDLastSave="0" documentId="13_ncr:1_{E6632B10-46E4-4E04-AFEA-C68414E23E8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eer 2025 bis 2026" sheetId="1" r:id="rId1"/>
  </sheets>
  <definedNames>
    <definedName name="_KA1">'Leer 2025 bis 2026'!$M$6:$M$45</definedName>
    <definedName name="_KA2">'Leer 2025 bis 2026'!$N$6:$N$45</definedName>
    <definedName name="_KA3">'Leer 2025 bis 2026'!$O$6:$O$45</definedName>
    <definedName name="_KA4">'Leer 2025 bis 2026'!$P$6:$P$45</definedName>
    <definedName name="_KA5">'Leer 2025 bis 2026'!$Q$6:$Q$45</definedName>
    <definedName name="_KA6">'Leer 2025 bis 2026'!$R$6:$R$45</definedName>
    <definedName name="_KA7">'Leer 2025 bis 2026'!$S$6:$S$45</definedName>
    <definedName name="_KAz10">'Leer 2025 bis 2026'!$M$10:$S$10</definedName>
    <definedName name="_KAz11">'Leer 2025 bis 2026'!$M$11:$S$11</definedName>
    <definedName name="_KAz12">'Leer 2025 bis 2026'!$M$12:$S$12</definedName>
    <definedName name="_KAz13">'Leer 2025 bis 2026'!$M$13:$S$13</definedName>
    <definedName name="_KAz14">'Leer 2025 bis 2026'!$M$14:$S$14</definedName>
    <definedName name="_KAz15">'Leer 2025 bis 2026'!$M$15:$S$15</definedName>
    <definedName name="_KAz16">'Leer 2025 bis 2026'!$M$16:$S$16</definedName>
    <definedName name="_KAz17">'Leer 2025 bis 2026'!$M$17:$S$17</definedName>
    <definedName name="_KAz18">'Leer 2025 bis 2026'!$M$18:$S$18</definedName>
    <definedName name="_KAz19">'Leer 2025 bis 2026'!$M$19:$S$19</definedName>
    <definedName name="_KAz20">'Leer 2025 bis 2026'!$M$20:$S$20</definedName>
    <definedName name="_KAz21">'Leer 2025 bis 2026'!$M$21:$S$21</definedName>
    <definedName name="_KAz22">'Leer 2025 bis 2026'!$M$22:$S$22</definedName>
    <definedName name="_KAz23">'Leer 2025 bis 2026'!$M$23:$S$23</definedName>
    <definedName name="_KAz24">'Leer 2025 bis 2026'!$M$24:$S$24</definedName>
    <definedName name="_KAz25">'Leer 2025 bis 2026'!$M$25:$S$25</definedName>
    <definedName name="_KAz26">'Leer 2025 bis 2026'!$M$26:$S$26</definedName>
    <definedName name="_KAz27">'Leer 2025 bis 2026'!$M$27:$S$27</definedName>
    <definedName name="_KAz28">'Leer 2025 bis 2026'!$M$28:$S$28</definedName>
    <definedName name="_KAz29">'Leer 2025 bis 2026'!$M$29:$S$29</definedName>
    <definedName name="_KAz30">'Leer 2025 bis 2026'!$M$30:$S$30</definedName>
    <definedName name="_KAz31">'Leer 2025 bis 2026'!$M$31:$S$31</definedName>
    <definedName name="_KAz32">'Leer 2025 bis 2026'!$M$32:$S$32</definedName>
    <definedName name="_KAz33">'Leer 2025 bis 2026'!$M$33:$S$33</definedName>
    <definedName name="_KAz34">'Leer 2025 bis 2026'!$M$34:$S$34</definedName>
    <definedName name="_KAz35">'Leer 2025 bis 2026'!$M$35:$S$35</definedName>
    <definedName name="_KAz36">'Leer 2025 bis 2026'!$M$36:$S$36</definedName>
    <definedName name="_KAz37">'Leer 2025 bis 2026'!$M$37:$S$37</definedName>
    <definedName name="_KAz38">'Leer 2025 bis 2026'!$M$38:$S$38</definedName>
    <definedName name="_KAz39">'Leer 2025 bis 2026'!$M$39:$S$39</definedName>
    <definedName name="_KAz40">'Leer 2025 bis 2026'!$M$40:$S$40</definedName>
    <definedName name="_KAz41">'Leer 2025 bis 2026'!$M$41:$S$41</definedName>
    <definedName name="_KAz42">'Leer 2025 bis 2026'!$M$42:$S$42</definedName>
    <definedName name="_KAz43">'Leer 2025 bis 2026'!$M$43:$S$43</definedName>
    <definedName name="_KAz44">'Leer 2025 bis 2026'!$M$44:$S$44</definedName>
    <definedName name="_KAz45">'Leer 2025 bis 2026'!$M$45:$S$45</definedName>
    <definedName name="_KAz6">'Leer 2025 bis 2026'!$M$6:$S$6</definedName>
    <definedName name="_KAz7">'Leer 2025 bis 2026'!$M$7:$S$7</definedName>
    <definedName name="_KAz8">'Leer 2025 bis 2026'!$M$8:$S$8</definedName>
    <definedName name="_KAz9">'Leer 2025 bis 2026'!$M$9:$S$9</definedName>
    <definedName name="_KU1">'Leer 2025 bis 2026'!$U$6:$U$45</definedName>
    <definedName name="_KU2">'Leer 2025 bis 2026'!$V$6:$V$45</definedName>
    <definedName name="_KU3">'Leer 2025 bis 2026'!$W$6:$W$45</definedName>
    <definedName name="_KU4">'Leer 2025 bis 2026'!$X$6:$X$45</definedName>
    <definedName name="_KU5">'Leer 2025 bis 2026'!$Y$6:$Y$45</definedName>
    <definedName name="_KU6">'Leer 2025 bis 2026'!$Z$6:$Z$45</definedName>
    <definedName name="_KU7">'Leer 2025 bis 2026'!$AA$6:$AA$45</definedName>
    <definedName name="_KU8">'Leer 2025 bis 2026'!$AB$6:$AB$45</definedName>
    <definedName name="_KU9">'Leer 2025 bis 2026'!$AC$6:$AC$45</definedName>
    <definedName name="_KUz10">'Leer 2025 bis 2026'!$U$10:$AC$10</definedName>
    <definedName name="_KUz11">'Leer 2025 bis 2026'!$U$11:$AC$11</definedName>
    <definedName name="_KUz12">'Leer 2025 bis 2026'!$U$12:$AC$12</definedName>
    <definedName name="_KUz13">'Leer 2025 bis 2026'!$U$13:$AC$13</definedName>
    <definedName name="_KUz14">'Leer 2025 bis 2026'!$U$14:$AC$14</definedName>
    <definedName name="_KUz15">'Leer 2025 bis 2026'!$U$15:$AC$15</definedName>
    <definedName name="_KUz16">'Leer 2025 bis 2026'!$U$16:$AC$16</definedName>
    <definedName name="_KUz17">'Leer 2025 bis 2026'!$U$17:$AC$17</definedName>
    <definedName name="_KUz18">'Leer 2025 bis 2026'!$U$18:$AC$18</definedName>
    <definedName name="_KUz19">'Leer 2025 bis 2026'!$U$19:$AC$19</definedName>
    <definedName name="_KUz20">'Leer 2025 bis 2026'!$U$20:$AC$20</definedName>
    <definedName name="_KUz21">'Leer 2025 bis 2026'!$U$21:$AC$21</definedName>
    <definedName name="_KUz22">'Leer 2025 bis 2026'!$U$22:$AC$22</definedName>
    <definedName name="_KUz23">'Leer 2025 bis 2026'!$U$23:$AC$23</definedName>
    <definedName name="_KUz24">'Leer 2025 bis 2026'!$U$24:$AC$24</definedName>
    <definedName name="_KUz25">'Leer 2025 bis 2026'!$U$25:$AC$25</definedName>
    <definedName name="_KUz26">'Leer 2025 bis 2026'!$U$26:$AC$26</definedName>
    <definedName name="_KUz27">'Leer 2025 bis 2026'!$U$27:$AC$27</definedName>
    <definedName name="_KUz28">'Leer 2025 bis 2026'!$U$28:$AC$28</definedName>
    <definedName name="_KUz29">'Leer 2025 bis 2026'!$U$29:$AC$29</definedName>
    <definedName name="_KUz30">'Leer 2025 bis 2026'!$U$30:$AC$30</definedName>
    <definedName name="_KUz31">'Leer 2025 bis 2026'!$U$31:$AC$31</definedName>
    <definedName name="_KUz32">'Leer 2025 bis 2026'!$U$32:$AC$32</definedName>
    <definedName name="_KUz33">'Leer 2025 bis 2026'!$U$33:$AC$33</definedName>
    <definedName name="_KUz34">'Leer 2025 bis 2026'!$U$34:$AC$34</definedName>
    <definedName name="_KUz35">'Leer 2025 bis 2026'!$U$35:$AC$35</definedName>
    <definedName name="_KUz36">'Leer 2025 bis 2026'!$U$36:$AC$36</definedName>
    <definedName name="_KUz37">'Leer 2025 bis 2026'!$U$37:$AC$37</definedName>
    <definedName name="_KUz38">'Leer 2025 bis 2026'!$U$38:$AC$38</definedName>
    <definedName name="_KUz39">'Leer 2025 bis 2026'!$U$39:$AC$39</definedName>
    <definedName name="_KUz40">'Leer 2025 bis 2026'!$U$40:$AC$40</definedName>
    <definedName name="_KUz41">'Leer 2025 bis 2026'!$U$41:$AC$41</definedName>
    <definedName name="_KUz42">'Leer 2025 bis 2026'!$U$42:$AC$42</definedName>
    <definedName name="_KUz43">'Leer 2025 bis 2026'!$U$43:$AC$43</definedName>
    <definedName name="_KUz44">'Leer 2025 bis 2026'!$U$44:$AC$44</definedName>
    <definedName name="_KUz45">'Leer 2025 bis 2026'!$U$45:$AC$45</definedName>
    <definedName name="_KUz6">'Leer 2025 bis 2026'!$U$6:$AC$6</definedName>
    <definedName name="_KUz7">'Leer 2025 bis 2026'!$U$7:$AC$7</definedName>
    <definedName name="_KUz8">'Leer 2025 bis 2026'!$U$8:$AC$8</definedName>
    <definedName name="_KUz9">'Leer 2025 bis 2026'!$U$9:$AC$9</definedName>
    <definedName name="anzKAz10">'Leer 2025 bis 2026'!$F$10</definedName>
    <definedName name="anzKAz11">'Leer 2025 bis 2026'!$F$11</definedName>
    <definedName name="anzKAz12">'Leer 2025 bis 2026'!$F$12</definedName>
    <definedName name="anzKAz13">'Leer 2025 bis 2026'!$F$13</definedName>
    <definedName name="anzKAz14">'Leer 2025 bis 2026'!$F$14</definedName>
    <definedName name="anzKAz15">'Leer 2025 bis 2026'!$F$15</definedName>
    <definedName name="anzKAz16">'Leer 2025 bis 2026'!$F$16</definedName>
    <definedName name="anzKAz17">'Leer 2025 bis 2026'!$F$17</definedName>
    <definedName name="anzKAz18">'Leer 2025 bis 2026'!$F$18</definedName>
    <definedName name="anzKAz19">'Leer 2025 bis 2026'!$F$19</definedName>
    <definedName name="anzKAz20">'Leer 2025 bis 2026'!$F$20</definedName>
    <definedName name="anzKAz21">'Leer 2025 bis 2026'!$F$21</definedName>
    <definedName name="anzKAz22">'Leer 2025 bis 2026'!$F$22</definedName>
    <definedName name="anzKAz23">'Leer 2025 bis 2026'!$F$23</definedName>
    <definedName name="anzKAz24">'Leer 2025 bis 2026'!$F$24</definedName>
    <definedName name="anzKAz25">'Leer 2025 bis 2026'!$F$25</definedName>
    <definedName name="anzKAz26">'Leer 2025 bis 2026'!$F$26</definedName>
    <definedName name="anzKAz27">'Leer 2025 bis 2026'!$F$27</definedName>
    <definedName name="anzKAz28">'Leer 2025 bis 2026'!$F$28</definedName>
    <definedName name="anzKAz29">'Leer 2025 bis 2026'!$F$29</definedName>
    <definedName name="anzKAz30">'Leer 2025 bis 2026'!$F$30</definedName>
    <definedName name="anzKAz31">'Leer 2025 bis 2026'!$F$31</definedName>
    <definedName name="anzKAz32">'Leer 2025 bis 2026'!$F$32</definedName>
    <definedName name="anzKAz33">'Leer 2025 bis 2026'!$F$33</definedName>
    <definedName name="anzKAz34">'Leer 2025 bis 2026'!$F$34</definedName>
    <definedName name="anzKAz35">'Leer 2025 bis 2026'!$F$35</definedName>
    <definedName name="anzKAz36">'Leer 2025 bis 2026'!$F$36</definedName>
    <definedName name="anzKAz37">'Leer 2025 bis 2026'!$F$37</definedName>
    <definedName name="anzKAz38">'Leer 2025 bis 2026'!$F$38</definedName>
    <definedName name="anzKAz39">'Leer 2025 bis 2026'!$F$39</definedName>
    <definedName name="anzKAz40">'Leer 2025 bis 2026'!$F$40</definedName>
    <definedName name="anzKAz41">'Leer 2025 bis 2026'!$F$41</definedName>
    <definedName name="anzKAz42">'Leer 2025 bis 2026'!$F$42</definedName>
    <definedName name="anzKAz43">'Leer 2025 bis 2026'!$F$43</definedName>
    <definedName name="anzKAz44">'Leer 2025 bis 2026'!$F$44</definedName>
    <definedName name="anzKAz45">'Leer 2025 bis 2026'!$F$45</definedName>
    <definedName name="anzKAz6">'Leer 2025 bis 2026'!$F$6</definedName>
    <definedName name="anzKAz7">'Leer 2025 bis 2026'!$F$7</definedName>
    <definedName name="anzKAz8">'Leer 2025 bis 2026'!$F$8</definedName>
    <definedName name="anzKAz9">'Leer 2025 bis 2026'!$F$9</definedName>
    <definedName name="anzKUz10">'Leer 2025 bis 2026'!$H$10</definedName>
    <definedName name="anzKUz11">'Leer 2025 bis 2026'!$H$11</definedName>
    <definedName name="anzKUz12">'Leer 2025 bis 2026'!$H$12</definedName>
    <definedName name="anzKUz13">'Leer 2025 bis 2026'!$H$13</definedName>
    <definedName name="anzKUz14">'Leer 2025 bis 2026'!$H$14</definedName>
    <definedName name="anzKUz15">'Leer 2025 bis 2026'!$H$15</definedName>
    <definedName name="anzKUz16">'Leer 2025 bis 2026'!$H$16</definedName>
    <definedName name="anzKUz17">'Leer 2025 bis 2026'!$H$17</definedName>
    <definedName name="anzKUz18">'Leer 2025 bis 2026'!$H$18</definedName>
    <definedName name="anzKUz19">'Leer 2025 bis 2026'!$H$19</definedName>
    <definedName name="anzKUz20">'Leer 2025 bis 2026'!$H$20</definedName>
    <definedName name="anzKUz21">'Leer 2025 bis 2026'!$H$21</definedName>
    <definedName name="anzKUz22">'Leer 2025 bis 2026'!$H$22</definedName>
    <definedName name="anzKUz23">'Leer 2025 bis 2026'!$H$23</definedName>
    <definedName name="anzKUz24">'Leer 2025 bis 2026'!$H$24</definedName>
    <definedName name="anzKUz25">'Leer 2025 bis 2026'!$H$25</definedName>
    <definedName name="anzKUz26">'Leer 2025 bis 2026'!$H$26</definedName>
    <definedName name="anzKUz27">'Leer 2025 bis 2026'!$H$27</definedName>
    <definedName name="anzKUz28">'Leer 2025 bis 2026'!$H$28</definedName>
    <definedName name="anzKUz29">'Leer 2025 bis 2026'!$H$29</definedName>
    <definedName name="anzKUz30">'Leer 2025 bis 2026'!$H$30</definedName>
    <definedName name="anzKUz31">'Leer 2025 bis 2026'!$H$31</definedName>
    <definedName name="anzKUz32">'Leer 2025 bis 2026'!$H$32</definedName>
    <definedName name="anzKUz33">'Leer 2025 bis 2026'!$H$33</definedName>
    <definedName name="anzKUz34">'Leer 2025 bis 2026'!$H$34</definedName>
    <definedName name="anzKUz35">'Leer 2025 bis 2026'!$H$35</definedName>
    <definedName name="anzKUz36">'Leer 2025 bis 2026'!$H$36</definedName>
    <definedName name="anzKUz37">'Leer 2025 bis 2026'!$H$37</definedName>
    <definedName name="anzKUz38">'Leer 2025 bis 2026'!$H$38</definedName>
    <definedName name="anzKUz39">'Leer 2025 bis 2026'!$H$39</definedName>
    <definedName name="anzKUz40">'Leer 2025 bis 2026'!$H$40</definedName>
    <definedName name="anzKUz41">'Leer 2025 bis 2026'!$H$41</definedName>
    <definedName name="anzKUz42">'Leer 2025 bis 2026'!$H$42</definedName>
    <definedName name="anzKUz43">'Leer 2025 bis 2026'!$H$43</definedName>
    <definedName name="anzKUz44">'Leer 2025 bis 2026'!$H$44</definedName>
    <definedName name="anzKUz45">'Leer 2025 bis 2026'!$H$45</definedName>
    <definedName name="anzKUz6">'Leer 2025 bis 2026'!$H$6</definedName>
    <definedName name="anzKUz7">'Leer 2025 bis 2026'!$H$7</definedName>
    <definedName name="anzKUz8">'Leer 2025 bis 2026'!$H$8</definedName>
    <definedName name="anzKUz9">'Leer 2025 bis 2026'!$H$9</definedName>
    <definedName name="anzMÜz10">'Leer 2025 bis 2026'!$J$10</definedName>
    <definedName name="anzMÜz11">'Leer 2025 bis 2026'!$J$11</definedName>
    <definedName name="anzMÜz12">'Leer 2025 bis 2026'!$J$12</definedName>
    <definedName name="anzMÜz13">'Leer 2025 bis 2026'!$J$13</definedName>
    <definedName name="anzMÜz14">'Leer 2025 bis 2026'!$J$14</definedName>
    <definedName name="anzMÜz15">'Leer 2025 bis 2026'!$J$15</definedName>
    <definedName name="anzMÜz16">'Leer 2025 bis 2026'!$J$16</definedName>
    <definedName name="anzMÜz17">'Leer 2025 bis 2026'!$J$17</definedName>
    <definedName name="anzMÜz18">'Leer 2025 bis 2026'!$J$18</definedName>
    <definedName name="anzMÜz19">'Leer 2025 bis 2026'!$J$19</definedName>
    <definedName name="anzMÜz20">'Leer 2025 bis 2026'!$J$20</definedName>
    <definedName name="anzMÜz21">'Leer 2025 bis 2026'!$J$21</definedName>
    <definedName name="anzMÜz22">'Leer 2025 bis 2026'!$J$22</definedName>
    <definedName name="anzMÜz23">'Leer 2025 bis 2026'!$J$23</definedName>
    <definedName name="anzMÜz24">'Leer 2025 bis 2026'!$J$24</definedName>
    <definedName name="anzMÜz25">'Leer 2025 bis 2026'!$J$25</definedName>
    <definedName name="anzMÜz26">'Leer 2025 bis 2026'!$J$26</definedName>
    <definedName name="anzMÜz27">'Leer 2025 bis 2026'!$J$27</definedName>
    <definedName name="anzMÜz28">'Leer 2025 bis 2026'!$J$28</definedName>
    <definedName name="anzMÜz29">'Leer 2025 bis 2026'!$J$29</definedName>
    <definedName name="anzMÜz30">'Leer 2025 bis 2026'!$J$30</definedName>
    <definedName name="anzMÜz31">'Leer 2025 bis 2026'!$J$31</definedName>
    <definedName name="anzMÜz32">'Leer 2025 bis 2026'!$J$32</definedName>
    <definedName name="anzMÜz33">'Leer 2025 bis 2026'!$J$33</definedName>
    <definedName name="anzMÜz34">'Leer 2025 bis 2026'!$J$34</definedName>
    <definedName name="anzMÜz35">'Leer 2025 bis 2026'!$J$35</definedName>
    <definedName name="anzMÜz36">'Leer 2025 bis 2026'!$J$36</definedName>
    <definedName name="anzMÜz37">'Leer 2025 bis 2026'!$J$37</definedName>
    <definedName name="anzMÜz38">'Leer 2025 bis 2026'!$J$38</definedName>
    <definedName name="anzMÜz39">'Leer 2025 bis 2026'!$J$39</definedName>
    <definedName name="anzMÜz40">'Leer 2025 bis 2026'!$J$40</definedName>
    <definedName name="anzMÜz41">'Leer 2025 bis 2026'!$J$41</definedName>
    <definedName name="anzMÜz42">'Leer 2025 bis 2026'!$J$42</definedName>
    <definedName name="anzMÜz43">'Leer 2025 bis 2026'!$J$43</definedName>
    <definedName name="anzMÜz44">'Leer 2025 bis 2026'!$J$44</definedName>
    <definedName name="anzMÜz45">'Leer 2025 bis 2026'!$J$45</definedName>
    <definedName name="anzMÜz6">'Leer 2025 bis 2026'!$J$6</definedName>
    <definedName name="anzMÜz7">'Leer 2025 bis 2026'!$J$7</definedName>
    <definedName name="anzMÜz8">'Leer 2025 bis 2026'!$J$8</definedName>
    <definedName name="anzMÜz9">'Leer 2025 bis 2026'!$J$9</definedName>
    <definedName name="KA">'Leer 2025 bis 2026'!$G$6:$G$45</definedName>
    <definedName name="KU">'Leer 2025 bis 2026'!$I$6:$I$45</definedName>
    <definedName name="MÜ">'Leer 2025 bis 2026'!$K$6:$K$45</definedName>
    <definedName name="MÜ1">'Leer 2025 bis 2026'!$AE$6:$AE$41</definedName>
    <definedName name="MÜ2">'Leer 2025 bis 2026'!$AF$6:$AF$41</definedName>
    <definedName name="MÜ3">'Leer 2025 bis 2026'!$AG$6:$AG$41</definedName>
    <definedName name="MÜ4">'Leer 2025 bis 2026'!$AH$6:$AH$41</definedName>
    <definedName name="MÜ5">'Leer 2025 bis 2026'!$AI$6:$AI$45</definedName>
    <definedName name="MÜ6">'Leer 2025 bis 2026'!$AJ$6:$AJ$45</definedName>
    <definedName name="MÜz10">'Leer 2025 bis 2026'!$AE$10:$AJ$10</definedName>
    <definedName name="MÜz11">'Leer 2025 bis 2026'!$AE$11:$AJ$11</definedName>
    <definedName name="MÜz12">'Leer 2025 bis 2026'!$AE$12:$AJ$12</definedName>
    <definedName name="MÜz13">'Leer 2025 bis 2026'!$AE$13:$AJ$13</definedName>
    <definedName name="MÜz14">'Leer 2025 bis 2026'!$AE$14:$AJ$14</definedName>
    <definedName name="MÜz15">'Leer 2025 bis 2026'!$AE$15:$AJ$15</definedName>
    <definedName name="MÜz16">'Leer 2025 bis 2026'!$AE$16:$AJ$16</definedName>
    <definedName name="MÜz17">'Leer 2025 bis 2026'!$AE$17:$AJ$17</definedName>
    <definedName name="MÜz18">'Leer 2025 bis 2026'!$AE$18:$AJ$18</definedName>
    <definedName name="MÜz19">'Leer 2025 bis 2026'!$AE$19:$AJ$19</definedName>
    <definedName name="MÜz20">'Leer 2025 bis 2026'!$AE$20:$AJ$20</definedName>
    <definedName name="MÜz21">'Leer 2025 bis 2026'!$AE$21:$AJ$21</definedName>
    <definedName name="MÜz22">'Leer 2025 bis 2026'!$AE$22:$AJ$22</definedName>
    <definedName name="MÜz23">'Leer 2025 bis 2026'!$AE$23:$AJ$23</definedName>
    <definedName name="MÜz24">'Leer 2025 bis 2026'!$AE$24:$AJ$24</definedName>
    <definedName name="MÜz25">'Leer 2025 bis 2026'!$AE$25:$AJ$25</definedName>
    <definedName name="MÜz26">'Leer 2025 bis 2026'!$AI$26:$AJ$26</definedName>
    <definedName name="MÜz27">'Leer 2025 bis 2026'!$AI$27:$AJ$27</definedName>
    <definedName name="MÜz28">'Leer 2025 bis 2026'!$AI$28:$AJ$28</definedName>
    <definedName name="MÜz29">'Leer 2025 bis 2026'!$AI$29:$AJ$29</definedName>
    <definedName name="MÜz30">'Leer 2025 bis 2026'!$AF$30:$AJ$30</definedName>
    <definedName name="MÜz31">'Leer 2025 bis 2026'!$AF$31:$AJ$31</definedName>
    <definedName name="MÜz32">'Leer 2025 bis 2026'!$AE$32:$AJ$32</definedName>
    <definedName name="MÜz33">'Leer 2025 bis 2026'!$AE$33:$AJ$33</definedName>
    <definedName name="MÜz34">'Leer 2025 bis 2026'!$AE$34:$AJ$34</definedName>
    <definedName name="MÜz35">'Leer 2025 bis 2026'!$AE$35:$AJ$35</definedName>
    <definedName name="MÜz36">'Leer 2025 bis 2026'!$AE$36:$AJ$36</definedName>
    <definedName name="MÜz37">'Leer 2025 bis 2026'!$AE$37:$AJ$37</definedName>
    <definedName name="MÜz38">'Leer 2025 bis 2026'!$AE$38:$AJ$38</definedName>
    <definedName name="MÜz39">'Leer 2025 bis 2026'!$AE$39:$AJ$39</definedName>
    <definedName name="MÜz40">'Leer 2025 bis 2026'!$AE$40:$AJ$40</definedName>
    <definedName name="MÜz41">'Leer 2025 bis 2026'!$AE$41:$AJ$41</definedName>
    <definedName name="MÜz42">'Leer 2025 bis 2026'!$AE$42:$AJ$42</definedName>
    <definedName name="MÜz43">'Leer 2025 bis 2026'!$AE$43:$AJ$43</definedName>
    <definedName name="MÜz44">'Leer 2025 bis 2026'!$AE$44:$AJ$44</definedName>
    <definedName name="MÜz45">'Leer 2025 bis 2026'!$AE$45:$AJ$45</definedName>
    <definedName name="MÜz6">'Leer 2025 bis 2026'!$AE$6:$AJ$6</definedName>
    <definedName name="MÜz7">'Leer 2025 bis 2026'!$AE$7:$AJ$7</definedName>
    <definedName name="MÜz8">'Leer 2025 bis 2026'!$AE$8:$AJ$8</definedName>
    <definedName name="MÜz9">'Leer 2025 bis 2026'!$AE$9:$AJ$9</definedName>
    <definedName name="mwKAz10">'Leer 2025 bis 2026'!$G$10</definedName>
    <definedName name="mwKAz11">'Leer 2025 bis 2026'!$G$11</definedName>
    <definedName name="mwKAz12">'Leer 2025 bis 2026'!$G$12</definedName>
    <definedName name="mwKAz13">'Leer 2025 bis 2026'!$G$13</definedName>
    <definedName name="mwKAz14">'Leer 2025 bis 2026'!$G$14</definedName>
    <definedName name="mwKAz15">'Leer 2025 bis 2026'!$G$15</definedName>
    <definedName name="mwKAz16">'Leer 2025 bis 2026'!$G$16</definedName>
    <definedName name="mwKAz17">'Leer 2025 bis 2026'!$G$17</definedName>
    <definedName name="mwKAz18">'Leer 2025 bis 2026'!$G$18</definedName>
    <definedName name="mwKAz19">'Leer 2025 bis 2026'!$G$19</definedName>
    <definedName name="mwKAz20">'Leer 2025 bis 2026'!$G$20</definedName>
    <definedName name="mwKAz21">'Leer 2025 bis 2026'!$G$21</definedName>
    <definedName name="mwKAz22">'Leer 2025 bis 2026'!$G$22</definedName>
    <definedName name="mwKAz23">'Leer 2025 bis 2026'!$G$23</definedName>
    <definedName name="mwKAz24">'Leer 2025 bis 2026'!$G$24</definedName>
    <definedName name="mwKAz25">'Leer 2025 bis 2026'!$G$25</definedName>
    <definedName name="mwKAz26">'Leer 2025 bis 2026'!$G$26</definedName>
    <definedName name="mwKAz27">'Leer 2025 bis 2026'!$G$27</definedName>
    <definedName name="mwKAz28">'Leer 2025 bis 2026'!$G$28</definedName>
    <definedName name="mwKAz29">'Leer 2025 bis 2026'!$G$29</definedName>
    <definedName name="mwKAz30">'Leer 2025 bis 2026'!$G$30</definedName>
    <definedName name="mwKAz31">'Leer 2025 bis 2026'!$G$31</definedName>
    <definedName name="mwKAz32">'Leer 2025 bis 2026'!$G$32</definedName>
    <definedName name="mwKAz33">'Leer 2025 bis 2026'!$G$33</definedName>
    <definedName name="mwKAz34">'Leer 2025 bis 2026'!$G$34</definedName>
    <definedName name="mwKAz35">'Leer 2025 bis 2026'!$G$35</definedName>
    <definedName name="mwKAz36">'Leer 2025 bis 2026'!$G$36</definedName>
    <definedName name="mwKAz37">'Leer 2025 bis 2026'!$G$37</definedName>
    <definedName name="mwKAz38">'Leer 2025 bis 2026'!$G$38</definedName>
    <definedName name="mwKAz39">'Leer 2025 bis 2026'!$G$39</definedName>
    <definedName name="mwKAz40">'Leer 2025 bis 2026'!$G$40</definedName>
    <definedName name="mwKAz41">'Leer 2025 bis 2026'!$G$41</definedName>
    <definedName name="mwKAz42">'Leer 2025 bis 2026'!$G$42</definedName>
    <definedName name="mwKAz43">'Leer 2025 bis 2026'!$G$43</definedName>
    <definedName name="mwKAz44">'Leer 2025 bis 2026'!$G$44</definedName>
    <definedName name="mwKAz45">'Leer 2025 bis 2026'!$G$45</definedName>
    <definedName name="mwKAz6">'Leer 2025 bis 2026'!$G$6</definedName>
    <definedName name="mwKAz7">'Leer 2025 bis 2026'!$G$7</definedName>
    <definedName name="mwKAz8">'Leer 2025 bis 2026'!$G$8</definedName>
    <definedName name="mwKAz9">'Leer 2025 bis 2026'!$G$9</definedName>
    <definedName name="mwKUz10">'Leer 2025 bis 2026'!$I$10</definedName>
    <definedName name="mwKUz11">'Leer 2025 bis 2026'!$I$11</definedName>
    <definedName name="mwKUz12">'Leer 2025 bis 2026'!$I$12</definedName>
    <definedName name="mwKUz13">'Leer 2025 bis 2026'!$I$13</definedName>
    <definedName name="mwKUz14">'Leer 2025 bis 2026'!$I$14</definedName>
    <definedName name="mwKUz15">'Leer 2025 bis 2026'!$I$15</definedName>
    <definedName name="mwKUz16">'Leer 2025 bis 2026'!$I$16</definedName>
    <definedName name="mwKUz17">'Leer 2025 bis 2026'!$I$17</definedName>
    <definedName name="mwKUz18">'Leer 2025 bis 2026'!$I$18</definedName>
    <definedName name="mwKUz19">'Leer 2025 bis 2026'!$I$19</definedName>
    <definedName name="mwKUz20">'Leer 2025 bis 2026'!$I$20</definedName>
    <definedName name="mwKUz21">'Leer 2025 bis 2026'!$I$21</definedName>
    <definedName name="mwKUz22">'Leer 2025 bis 2026'!$I$22</definedName>
    <definedName name="mwKUz23">'Leer 2025 bis 2026'!$I$23</definedName>
    <definedName name="mwKUz24">'Leer 2025 bis 2026'!$I$24</definedName>
    <definedName name="mwKUz25">'Leer 2025 bis 2026'!$I$25</definedName>
    <definedName name="mwKUz26">'Leer 2025 bis 2026'!$I$26</definedName>
    <definedName name="mwKUz27">'Leer 2025 bis 2026'!$I$27</definedName>
    <definedName name="mwKUz28">'Leer 2025 bis 2026'!$I$28</definedName>
    <definedName name="mwKUz29">'Leer 2025 bis 2026'!$I$29</definedName>
    <definedName name="mwKUz30">'Leer 2025 bis 2026'!$I$30</definedName>
    <definedName name="mwKUz31">'Leer 2025 bis 2026'!$I$31</definedName>
    <definedName name="mwKUz32">'Leer 2025 bis 2026'!$I$32</definedName>
    <definedName name="mwKUz33">'Leer 2025 bis 2026'!$I$33</definedName>
    <definedName name="mwKUz34">'Leer 2025 bis 2026'!$I$34</definedName>
    <definedName name="mwKUz35">'Leer 2025 bis 2026'!$I$35</definedName>
    <definedName name="mwKUz36">'Leer 2025 bis 2026'!$I$36</definedName>
    <definedName name="mwKUz37">'Leer 2025 bis 2026'!$I$37</definedName>
    <definedName name="mwKUz38">'Leer 2025 bis 2026'!$I$38</definedName>
    <definedName name="mwKUz39">'Leer 2025 bis 2026'!$I$39</definedName>
    <definedName name="mwKUz40">'Leer 2025 bis 2026'!$I$40</definedName>
    <definedName name="mwKUz41">'Leer 2025 bis 2026'!$I$41</definedName>
    <definedName name="mwKUz42">'Leer 2025 bis 2026'!$I$42</definedName>
    <definedName name="mwKUz43">'Leer 2025 bis 2026'!$I$43</definedName>
    <definedName name="mwKUz44">'Leer 2025 bis 2026'!$I$44</definedName>
    <definedName name="mwKUz45">'Leer 2025 bis 2026'!$I$45</definedName>
    <definedName name="mwKUz6">'Leer 2025 bis 2026'!$I$6</definedName>
    <definedName name="mwKUz7">'Leer 2025 bis 2026'!$I$7</definedName>
    <definedName name="mwKUz8">'Leer 2025 bis 2026'!$I$8</definedName>
    <definedName name="mwKUz9">'Leer 2025 bis 2026'!$I$9</definedName>
    <definedName name="mwMÜz10">'Leer 2025 bis 2026'!$K$10</definedName>
    <definedName name="mwMÜz11">'Leer 2025 bis 2026'!$K$11</definedName>
    <definedName name="mwMÜz12">'Leer 2025 bis 2026'!$K$12</definedName>
    <definedName name="mwMÜz13">'Leer 2025 bis 2026'!$K$13</definedName>
    <definedName name="mwMÜz14">'Leer 2025 bis 2026'!$K$14</definedName>
    <definedName name="mwMÜz15">'Leer 2025 bis 2026'!$K$15</definedName>
    <definedName name="mwMÜz16">'Leer 2025 bis 2026'!$K$16</definedName>
    <definedName name="mwMÜz17">'Leer 2025 bis 2026'!$K$17</definedName>
    <definedName name="mwMÜz18">'Leer 2025 bis 2026'!$K$18</definedName>
    <definedName name="mwMÜz19">'Leer 2025 bis 2026'!$K$19</definedName>
    <definedName name="mwMÜz20">'Leer 2025 bis 2026'!$K$20</definedName>
    <definedName name="mwMÜz21">'Leer 2025 bis 2026'!$K$21</definedName>
    <definedName name="mwMÜz22">'Leer 2025 bis 2026'!$K$22</definedName>
    <definedName name="mwMÜz23">'Leer 2025 bis 2026'!$K$23</definedName>
    <definedName name="mwMÜz24">'Leer 2025 bis 2026'!$K$24</definedName>
    <definedName name="mwMÜz25">'Leer 2025 bis 2026'!$K$25</definedName>
    <definedName name="mwMÜz26">'Leer 2025 bis 2026'!$K$26</definedName>
    <definedName name="mwMÜz27">'Leer 2025 bis 2026'!$K$27</definedName>
    <definedName name="mwMÜz28">'Leer 2025 bis 2026'!$K$28</definedName>
    <definedName name="mwMÜz29">'Leer 2025 bis 2026'!$K$29</definedName>
    <definedName name="mwMÜz30">'Leer 2025 bis 2026'!$K$30</definedName>
    <definedName name="mwMÜz31">'Leer 2025 bis 2026'!$K$31</definedName>
    <definedName name="mwMÜz32">'Leer 2025 bis 2026'!$K$32</definedName>
    <definedName name="mwMÜz33">'Leer 2025 bis 2026'!$K$33</definedName>
    <definedName name="mwMÜz34">'Leer 2025 bis 2026'!$K$34</definedName>
    <definedName name="mwMÜz35">'Leer 2025 bis 2026'!$K$35</definedName>
    <definedName name="mwMÜz36">'Leer 2025 bis 2026'!$K$36</definedName>
    <definedName name="mwMÜz37">'Leer 2025 bis 2026'!$K$37</definedName>
    <definedName name="mwMÜz38">'Leer 2025 bis 2026'!$K$38</definedName>
    <definedName name="mwMÜz39">'Leer 2025 bis 2026'!$K$39</definedName>
    <definedName name="mwMÜz40">'Leer 2025 bis 2026'!$K$40</definedName>
    <definedName name="mwMÜz41">'Leer 2025 bis 2026'!$K$41</definedName>
    <definedName name="mwMÜz42">'Leer 2025 bis 2026'!$K$42</definedName>
    <definedName name="mwMÜz43">'Leer 2025 bis 2026'!$K$43</definedName>
    <definedName name="mwMÜz44">'Leer 2025 bis 2026'!$K$44</definedName>
    <definedName name="mwMÜz45">'Leer 2025 bis 2026'!$K$45</definedName>
    <definedName name="mwMÜz6">'Leer 2025 bis 2026'!$K$6</definedName>
    <definedName name="mwMÜz7">'Leer 2025 bis 2026'!$K$7</definedName>
    <definedName name="mwMÜz8">'Leer 2025 bis 2026'!$K$8</definedName>
    <definedName name="mwMÜz9">'Leer 2025 bis 2026'!$K$9</definedName>
    <definedName name="N_Schnitt">'Leer 2025 bis 2026'!$D$6:$D$45</definedName>
    <definedName name="N_SCHNITTz10">'Leer 2025 bis 2026'!$D$10</definedName>
    <definedName name="N_SCHNITTz11">'Leer 2025 bis 2026'!$D$11</definedName>
    <definedName name="N_SCHNITTz12">'Leer 2025 bis 2026'!$D$12</definedName>
    <definedName name="N_SCHNITTz13">'Leer 2025 bis 2026'!$D$13</definedName>
    <definedName name="N_SCHNITTz14">'Leer 2025 bis 2026'!$D$14</definedName>
    <definedName name="N_SCHNITTz15">'Leer 2025 bis 2026'!$D$15</definedName>
    <definedName name="N_SCHNITTz16">'Leer 2025 bis 2026'!$D$15</definedName>
    <definedName name="N_SCHNITTz17">'Leer 2025 bis 2026'!$D$17</definedName>
    <definedName name="N_SCHNITTz18">'Leer 2025 bis 2026'!$D$18</definedName>
    <definedName name="N_SCHNITTz19">'Leer 2025 bis 2026'!$D$19</definedName>
    <definedName name="N_SCHNITTz20">'Leer 2025 bis 2026'!$D$20</definedName>
    <definedName name="N_SCHNITTz21">'Leer 2025 bis 2026'!$D$21</definedName>
    <definedName name="N_SCHNITTz22">'Leer 2025 bis 2026'!$D$22</definedName>
    <definedName name="N_SCHNITTz23">'Leer 2025 bis 2026'!$D$23</definedName>
    <definedName name="N_SCHNITTz24">'Leer 2025 bis 2026'!$D$24</definedName>
    <definedName name="N_SCHNITTz25">'Leer 2025 bis 2026'!$D$25</definedName>
    <definedName name="N_SCHNITTz26">'Leer 2025 bis 2026'!$D$26</definedName>
    <definedName name="N_SCHNITTz27">'Leer 2025 bis 2026'!$D$27</definedName>
    <definedName name="N_SCHNITTz28">'Leer 2025 bis 2026'!$D$28</definedName>
    <definedName name="N_SCHNITTz29">'Leer 2025 bis 2026'!$D$29</definedName>
    <definedName name="N_SCHNITTz30">'Leer 2025 bis 2026'!$D$30</definedName>
    <definedName name="N_SCHNITTz31">'Leer 2025 bis 2026'!$D$31</definedName>
    <definedName name="N_SCHNITTz32">'Leer 2025 bis 2026'!$D$32</definedName>
    <definedName name="N_SCHNITTz33">'Leer 2025 bis 2026'!$D$33</definedName>
    <definedName name="N_SCHNITTz34">'Leer 2025 bis 2026'!$D$34</definedName>
    <definedName name="N_SCHNITTz35">'Leer 2025 bis 2026'!$D$35</definedName>
    <definedName name="N_SCHNITTz36">'Leer 2025 bis 2026'!$D$36</definedName>
    <definedName name="N_SCHNITTz37">'Leer 2025 bis 2026'!$D$37</definedName>
    <definedName name="N_SCHNITTz38">'Leer 2025 bis 2026'!$D$38</definedName>
    <definedName name="N_SCHNITTz39">'Leer 2025 bis 2026'!$D$39</definedName>
    <definedName name="N_SCHNITTz40">'Leer 2025 bis 2026'!$D$40</definedName>
    <definedName name="N_SCHNITTz41">'Leer 2025 bis 2026'!$D$41</definedName>
    <definedName name="N_SCHNITTz42">'Leer 2025 bis 2026'!$D$42</definedName>
    <definedName name="N_SCHNITTz43">'Leer 2025 bis 2026'!$D$43</definedName>
    <definedName name="N_SCHNITTz44">'Leer 2025 bis 2026'!$D$44</definedName>
    <definedName name="N_SCHNITTz45">'Leer 2025 bis 2026'!$D$45</definedName>
    <definedName name="N_SCHNITTz6">'Leer 2025 bis 2026'!$D$6</definedName>
    <definedName name="N_SCHNITTz7">'Leer 2025 bis 2026'!$D$7</definedName>
    <definedName name="N_SCHNITTz8">'Leer 2025 bis 2026'!$D$8</definedName>
    <definedName name="N_SCHNITTz9">'Leer 2025 bis 2026'!$D$9</definedName>
    <definedName name="Note">'Leer 2025 bis 2026'!$C$6:$C$45</definedName>
    <definedName name="schriftl_Note">'Leer 2025 bis 2026'!$E$6:$E$45</definedName>
    <definedName name="schriftl_z10">'Leer 2025 bis 2026'!$E$10</definedName>
    <definedName name="schriftl_z11">'Leer 2025 bis 2026'!$E$11</definedName>
    <definedName name="schriftl_z12">'Leer 2025 bis 2026'!$E$12</definedName>
    <definedName name="schriftl_z13">'Leer 2025 bis 2026'!$E$13</definedName>
    <definedName name="schriftl_z14">'Leer 2025 bis 2026'!$E$14</definedName>
    <definedName name="schriftl_z15">'Leer 2025 bis 2026'!$E$15</definedName>
    <definedName name="schriftl_z16">'Leer 2025 bis 2026'!$E$16</definedName>
    <definedName name="schriftl_z17">'Leer 2025 bis 2026'!$E$17</definedName>
    <definedName name="schriftl_z18">'Leer 2025 bis 2026'!$E$18</definedName>
    <definedName name="schriftl_z19">'Leer 2025 bis 2026'!$E$19</definedName>
    <definedName name="schriftl_z20">'Leer 2025 bis 2026'!$E$20</definedName>
    <definedName name="schriftl_z21">'Leer 2025 bis 2026'!$E$21</definedName>
    <definedName name="schriftl_z22">'Leer 2025 bis 2026'!$E$22</definedName>
    <definedName name="schriftl_z23">'Leer 2025 bis 2026'!$E$23</definedName>
    <definedName name="schriftl_z24">'Leer 2025 bis 2026'!$E$24</definedName>
    <definedName name="schriftl_z25">'Leer 2025 bis 2026'!$E$25</definedName>
    <definedName name="schriftl_z26">'Leer 2025 bis 2026'!$E$26</definedName>
    <definedName name="schriftl_z27">'Leer 2025 bis 2026'!$E$27</definedName>
    <definedName name="schriftl_z28">'Leer 2025 bis 2026'!$E$28</definedName>
    <definedName name="schriftl_z29">'Leer 2025 bis 2026'!$E$29</definedName>
    <definedName name="schriftl_z30">'Leer 2025 bis 2026'!$E$30</definedName>
    <definedName name="schriftl_z31">'Leer 2025 bis 2026'!$E$31</definedName>
    <definedName name="schriftl_z32">'Leer 2025 bis 2026'!$E$32</definedName>
    <definedName name="schriftl_z33">'Leer 2025 bis 2026'!$E$33</definedName>
    <definedName name="schriftl_z34">'Leer 2025 bis 2026'!$E$34</definedName>
    <definedName name="schriftl_z35">'Leer 2025 bis 2026'!$E$35</definedName>
    <definedName name="schriftl_z36">'Leer 2025 bis 2026'!$E$36</definedName>
    <definedName name="schriftl_z37">'Leer 2025 bis 2026'!$E$37</definedName>
    <definedName name="schriftl_z38">'Leer 2025 bis 2026'!$E$38</definedName>
    <definedName name="schriftl_z39">'Leer 2025 bis 2026'!$E$39</definedName>
    <definedName name="schriftl_z40">'Leer 2025 bis 2026'!$E$40</definedName>
    <definedName name="schriftl_z41">'Leer 2025 bis 2026'!$E$41</definedName>
    <definedName name="schriftl_z42">'Leer 2025 bis 2026'!$E$42</definedName>
    <definedName name="schriftl_z43">'Leer 2025 bis 2026'!$E$43</definedName>
    <definedName name="schriftl_z44">'Leer 2025 bis 2026'!$E$44</definedName>
    <definedName name="schriftl_z45">'Leer 2025 bis 2026'!$E$45</definedName>
    <definedName name="schriftl_z6">'Leer 2025 bis 2026'!$E$6</definedName>
    <definedName name="schriftl_z7">'Leer 2025 bis 2026'!$E$7</definedName>
    <definedName name="schriftl_z8">'Leer 2025 bis 2026'!$E$8</definedName>
    <definedName name="schriftl_z9">'Leer 2025 bis 2026'!$E$9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G6" i="1" s="1"/>
  <c r="H6" i="1"/>
  <c r="I6" i="1" s="1"/>
  <c r="K6" i="1"/>
  <c r="J6" i="1"/>
  <c r="F7" i="1"/>
  <c r="G7" i="1" s="1"/>
  <c r="H7" i="1"/>
  <c r="I7" i="1" s="1"/>
  <c r="K7" i="1"/>
  <c r="J7" i="1"/>
  <c r="F8" i="1"/>
  <c r="G8" i="1" s="1"/>
  <c r="H8" i="1"/>
  <c r="I8" i="1" s="1"/>
  <c r="K8" i="1"/>
  <c r="J8" i="1"/>
  <c r="F9" i="1"/>
  <c r="H9" i="1"/>
  <c r="I9" i="1" s="1"/>
  <c r="K9" i="1"/>
  <c r="G9" i="1"/>
  <c r="J9" i="1"/>
  <c r="F10" i="1"/>
  <c r="H10" i="1"/>
  <c r="I10" i="1" s="1"/>
  <c r="E10" i="1" s="1"/>
  <c r="D10" i="1" s="1"/>
  <c r="C10" i="1" s="1"/>
  <c r="K10" i="1"/>
  <c r="G10" i="1"/>
  <c r="J10" i="1"/>
  <c r="F11" i="1"/>
  <c r="H11" i="1"/>
  <c r="I11" i="1" s="1"/>
  <c r="K11" i="1"/>
  <c r="J11" i="1"/>
  <c r="F12" i="1"/>
  <c r="G12" i="1" s="1"/>
  <c r="H12" i="1"/>
  <c r="I12" i="1" s="1"/>
  <c r="E12" i="1" s="1"/>
  <c r="K12" i="1"/>
  <c r="J12" i="1"/>
  <c r="F13" i="1"/>
  <c r="G13" i="1" s="1"/>
  <c r="H13" i="1"/>
  <c r="I13" i="1"/>
  <c r="K13" i="1"/>
  <c r="J13" i="1"/>
  <c r="F14" i="1"/>
  <c r="G14" i="1" s="1"/>
  <c r="H14" i="1"/>
  <c r="I14" i="1"/>
  <c r="E14" i="1" s="1"/>
  <c r="D14" i="1" s="1"/>
  <c r="C14" i="1" s="1"/>
  <c r="K14" i="1"/>
  <c r="J14" i="1"/>
  <c r="F15" i="1"/>
  <c r="G15" i="1" s="1"/>
  <c r="H15" i="1"/>
  <c r="I15" i="1" s="1"/>
  <c r="K15" i="1"/>
  <c r="J15" i="1"/>
  <c r="F16" i="1"/>
  <c r="G16" i="1" s="1"/>
  <c r="H16" i="1"/>
  <c r="I16" i="1" s="1"/>
  <c r="K16" i="1"/>
  <c r="J16" i="1"/>
  <c r="F17" i="1"/>
  <c r="G17" i="1" s="1"/>
  <c r="H17" i="1"/>
  <c r="I17" i="1" s="1"/>
  <c r="K17" i="1"/>
  <c r="J17" i="1"/>
  <c r="F18" i="1"/>
  <c r="G18" i="1" s="1"/>
  <c r="H18" i="1"/>
  <c r="I18" i="1" s="1"/>
  <c r="K18" i="1"/>
  <c r="J18" i="1"/>
  <c r="F19" i="1"/>
  <c r="H19" i="1"/>
  <c r="I19" i="1"/>
  <c r="K19" i="1"/>
  <c r="G19" i="1"/>
  <c r="J19" i="1"/>
  <c r="F20" i="1"/>
  <c r="H20" i="1"/>
  <c r="I20" i="1" s="1"/>
  <c r="E20" i="1" s="1"/>
  <c r="D20" i="1" s="1"/>
  <c r="C20" i="1" s="1"/>
  <c r="K20" i="1"/>
  <c r="G20" i="1"/>
  <c r="J20" i="1"/>
  <c r="F21" i="1"/>
  <c r="H21" i="1"/>
  <c r="I21" i="1"/>
  <c r="K21" i="1"/>
  <c r="J21" i="1"/>
  <c r="F22" i="1"/>
  <c r="H22" i="1"/>
  <c r="I22" i="1"/>
  <c r="E22" i="1" s="1"/>
  <c r="K22" i="1"/>
  <c r="G22" i="1"/>
  <c r="J22" i="1"/>
  <c r="F23" i="1"/>
  <c r="G23" i="1" s="1"/>
  <c r="H23" i="1"/>
  <c r="I23" i="1"/>
  <c r="E23" i="1"/>
  <c r="D23" i="1" s="1"/>
  <c r="C23" i="1" s="1"/>
  <c r="K23" i="1"/>
  <c r="J23" i="1"/>
  <c r="F24" i="1"/>
  <c r="G24" i="1" s="1"/>
  <c r="H24" i="1"/>
  <c r="I24" i="1" s="1"/>
  <c r="E24" i="1" s="1"/>
  <c r="D24" i="1" s="1"/>
  <c r="C24" i="1" s="1"/>
  <c r="K24" i="1"/>
  <c r="J24" i="1"/>
  <c r="F25" i="1"/>
  <c r="G25" i="1" s="1"/>
  <c r="H25" i="1"/>
  <c r="I25" i="1" s="1"/>
  <c r="K25" i="1"/>
  <c r="J25" i="1"/>
  <c r="F26" i="1"/>
  <c r="G26" i="1" s="1"/>
  <c r="H26" i="1"/>
  <c r="I26" i="1" s="1"/>
  <c r="K26" i="1"/>
  <c r="J26" i="1"/>
  <c r="F27" i="1"/>
  <c r="H27" i="1"/>
  <c r="I27" i="1"/>
  <c r="K27" i="1"/>
  <c r="G27" i="1"/>
  <c r="J27" i="1"/>
  <c r="F28" i="1"/>
  <c r="G28" i="1" s="1"/>
  <c r="H28" i="1"/>
  <c r="I28" i="1" s="1"/>
  <c r="E28" i="1" s="1"/>
  <c r="D28" i="1" s="1"/>
  <c r="C28" i="1" s="1"/>
  <c r="K28" i="1"/>
  <c r="J28" i="1"/>
  <c r="F29" i="1"/>
  <c r="H29" i="1"/>
  <c r="I29" i="1" s="1"/>
  <c r="K29" i="1"/>
  <c r="J29" i="1"/>
  <c r="F30" i="1"/>
  <c r="E30" i="1" s="1"/>
  <c r="H30" i="1"/>
  <c r="I30" i="1"/>
  <c r="K30" i="1"/>
  <c r="J30" i="1"/>
  <c r="F31" i="1"/>
  <c r="H31" i="1"/>
  <c r="I31" i="1" s="1"/>
  <c r="K31" i="1"/>
  <c r="J31" i="1"/>
  <c r="F32" i="1"/>
  <c r="G32" i="1" s="1"/>
  <c r="H32" i="1"/>
  <c r="I32" i="1"/>
  <c r="E32" i="1" s="1"/>
  <c r="D32" i="1" s="1"/>
  <c r="C32" i="1" s="1"/>
  <c r="K32" i="1"/>
  <c r="J32" i="1"/>
  <c r="F33" i="1"/>
  <c r="G33" i="1" s="1"/>
  <c r="H33" i="1"/>
  <c r="I33" i="1" s="1"/>
  <c r="K33" i="1"/>
  <c r="J33" i="1"/>
  <c r="F34" i="1"/>
  <c r="G34" i="1" s="1"/>
  <c r="H34" i="1"/>
  <c r="I34" i="1" s="1"/>
  <c r="K34" i="1"/>
  <c r="J34" i="1"/>
  <c r="F35" i="1"/>
  <c r="E35" i="1" s="1"/>
  <c r="D35" i="1" s="1"/>
  <c r="C35" i="1" s="1"/>
  <c r="H35" i="1"/>
  <c r="I35" i="1"/>
  <c r="K35" i="1"/>
  <c r="J35" i="1"/>
  <c r="F36" i="1"/>
  <c r="H36" i="1"/>
  <c r="I36" i="1" s="1"/>
  <c r="E36" i="1" s="1"/>
  <c r="K36" i="1"/>
  <c r="G36" i="1"/>
  <c r="J36" i="1"/>
  <c r="F37" i="1"/>
  <c r="H37" i="1"/>
  <c r="I37" i="1" s="1"/>
  <c r="K37" i="1"/>
  <c r="J37" i="1"/>
  <c r="F38" i="1"/>
  <c r="H38" i="1"/>
  <c r="I38" i="1" s="1"/>
  <c r="E38" i="1" s="1"/>
  <c r="K38" i="1"/>
  <c r="G38" i="1"/>
  <c r="J38" i="1"/>
  <c r="F39" i="1"/>
  <c r="H39" i="1"/>
  <c r="I39" i="1"/>
  <c r="E39" i="1" s="1"/>
  <c r="D39" i="1" s="1"/>
  <c r="C39" i="1" s="1"/>
  <c r="K39" i="1"/>
  <c r="G39" i="1"/>
  <c r="J39" i="1"/>
  <c r="F40" i="1"/>
  <c r="G40" i="1" s="1"/>
  <c r="H40" i="1"/>
  <c r="I40" i="1"/>
  <c r="K40" i="1"/>
  <c r="J40" i="1"/>
  <c r="F41" i="1"/>
  <c r="G41" i="1" s="1"/>
  <c r="H41" i="1"/>
  <c r="I41" i="1" s="1"/>
  <c r="K41" i="1"/>
  <c r="J41" i="1"/>
  <c r="F42" i="1"/>
  <c r="G42" i="1" s="1"/>
  <c r="H42" i="1"/>
  <c r="I42" i="1" s="1"/>
  <c r="K42" i="1"/>
  <c r="J42" i="1"/>
  <c r="F43" i="1"/>
  <c r="E43" i="1" s="1"/>
  <c r="H43" i="1"/>
  <c r="I43" i="1"/>
  <c r="K43" i="1"/>
  <c r="J43" i="1"/>
  <c r="F44" i="1"/>
  <c r="E44" i="1" s="1"/>
  <c r="D44" i="1" s="1"/>
  <c r="C44" i="1" s="1"/>
  <c r="H44" i="1"/>
  <c r="I44" i="1" s="1"/>
  <c r="K44" i="1"/>
  <c r="J44" i="1"/>
  <c r="F45" i="1"/>
  <c r="H45" i="1"/>
  <c r="I45" i="1" s="1"/>
  <c r="K45" i="1"/>
  <c r="J45" i="1"/>
  <c r="M47" i="1"/>
  <c r="N47" i="1"/>
  <c r="O47" i="1"/>
  <c r="P47" i="1"/>
  <c r="Q47" i="1"/>
  <c r="R47" i="1"/>
  <c r="S47" i="1"/>
  <c r="U47" i="1"/>
  <c r="V47" i="1"/>
  <c r="W47" i="1"/>
  <c r="X47" i="1"/>
  <c r="Y47" i="1"/>
  <c r="Z47" i="1"/>
  <c r="AA47" i="1"/>
  <c r="AB47" i="1"/>
  <c r="AC47" i="1"/>
  <c r="AE47" i="1"/>
  <c r="AF47" i="1"/>
  <c r="AG47" i="1"/>
  <c r="AH47" i="1"/>
  <c r="AI47" i="1"/>
  <c r="AJ47" i="1"/>
  <c r="E31" i="1" l="1"/>
  <c r="D31" i="1" s="1"/>
  <c r="C31" i="1" s="1"/>
  <c r="D43" i="1"/>
  <c r="C43" i="1" s="1"/>
  <c r="G30" i="1"/>
  <c r="G31" i="1"/>
  <c r="D30" i="1"/>
  <c r="C30" i="1" s="1"/>
  <c r="E9" i="1"/>
  <c r="D9" i="1" s="1"/>
  <c r="C9" i="1" s="1"/>
  <c r="E7" i="1"/>
  <c r="D7" i="1" s="1"/>
  <c r="C7" i="1" s="1"/>
  <c r="D36" i="1"/>
  <c r="C36" i="1" s="1"/>
  <c r="D22" i="1"/>
  <c r="C22" i="1" s="1"/>
  <c r="E40" i="1"/>
  <c r="D40" i="1" s="1"/>
  <c r="C40" i="1" s="1"/>
  <c r="G43" i="1"/>
  <c r="E27" i="1"/>
  <c r="D27" i="1" s="1"/>
  <c r="C27" i="1" s="1"/>
  <c r="E21" i="1"/>
  <c r="D21" i="1" s="1"/>
  <c r="C21" i="1" s="1"/>
  <c r="K47" i="1"/>
  <c r="D12" i="1"/>
  <c r="C12" i="1" s="1"/>
  <c r="G35" i="1"/>
  <c r="E11" i="1"/>
  <c r="D11" i="1" s="1"/>
  <c r="C11" i="1" s="1"/>
  <c r="G44" i="1"/>
  <c r="D38" i="1"/>
  <c r="C38" i="1" s="1"/>
  <c r="E37" i="1"/>
  <c r="D37" i="1" s="1"/>
  <c r="C37" i="1" s="1"/>
  <c r="E19" i="1"/>
  <c r="D19" i="1" s="1"/>
  <c r="C19" i="1" s="1"/>
  <c r="E13" i="1"/>
  <c r="D13" i="1" s="1"/>
  <c r="C13" i="1" s="1"/>
  <c r="E29" i="1"/>
  <c r="D29" i="1" s="1"/>
  <c r="C29" i="1" s="1"/>
  <c r="E45" i="1"/>
  <c r="D45" i="1" s="1"/>
  <c r="C45" i="1" s="1"/>
  <c r="I47" i="1"/>
  <c r="E6" i="1"/>
  <c r="E42" i="1"/>
  <c r="D42" i="1" s="1"/>
  <c r="C42" i="1" s="1"/>
  <c r="E34" i="1"/>
  <c r="D34" i="1" s="1"/>
  <c r="C34" i="1" s="1"/>
  <c r="E26" i="1"/>
  <c r="D26" i="1" s="1"/>
  <c r="C26" i="1" s="1"/>
  <c r="E18" i="1"/>
  <c r="D18" i="1" s="1"/>
  <c r="C18" i="1" s="1"/>
  <c r="E8" i="1"/>
  <c r="D8" i="1" s="1"/>
  <c r="C8" i="1" s="1"/>
  <c r="G45" i="1"/>
  <c r="E41" i="1"/>
  <c r="D41" i="1" s="1"/>
  <c r="C41" i="1" s="1"/>
  <c r="G37" i="1"/>
  <c r="E33" i="1"/>
  <c r="D33" i="1" s="1"/>
  <c r="C33" i="1" s="1"/>
  <c r="G29" i="1"/>
  <c r="E25" i="1"/>
  <c r="D25" i="1" s="1"/>
  <c r="C25" i="1" s="1"/>
  <c r="G21" i="1"/>
  <c r="E17" i="1"/>
  <c r="D17" i="1" s="1"/>
  <c r="C17" i="1" s="1"/>
  <c r="E16" i="1"/>
  <c r="D16" i="1" s="1"/>
  <c r="E15" i="1"/>
  <c r="D15" i="1" s="1"/>
  <c r="G11" i="1"/>
  <c r="G47" i="1" l="1"/>
  <c r="D6" i="1"/>
  <c r="E47" i="1"/>
  <c r="C16" i="1"/>
  <c r="C15" i="1"/>
  <c r="C6" i="1" l="1"/>
  <c r="C47" i="1" s="1"/>
  <c r="D47" i="1"/>
</calcChain>
</file>

<file path=xl/sharedStrings.xml><?xml version="1.0" encoding="utf-8"?>
<sst xmlns="http://schemas.openxmlformats.org/spreadsheetml/2006/main" count="111" uniqueCount="52">
  <si>
    <t xml:space="preserve">  Fach:</t>
  </si>
  <si>
    <t>Eng.</t>
  </si>
  <si>
    <t xml:space="preserve"> Klasse:</t>
  </si>
  <si>
    <t>9c</t>
  </si>
  <si>
    <t xml:space="preserve">  Datei:</t>
  </si>
  <si>
    <t>e9c</t>
  </si>
  <si>
    <t>MK</t>
  </si>
  <si>
    <t>Name</t>
  </si>
  <si>
    <t>Vorname</t>
  </si>
  <si>
    <t>Noten-</t>
  </si>
  <si>
    <t>Schriftl.</t>
  </si>
  <si>
    <t>Klassen-Arb.</t>
  </si>
  <si>
    <t xml:space="preserve">  Kurz- Arb.</t>
  </si>
  <si>
    <t xml:space="preserve">  mündl. Arb.</t>
  </si>
  <si>
    <t>Note</t>
  </si>
  <si>
    <t>schnitt</t>
  </si>
  <si>
    <t xml:space="preserve">  Note</t>
  </si>
  <si>
    <t>n</t>
  </si>
  <si>
    <t>ø</t>
  </si>
  <si>
    <t>KA1</t>
  </si>
  <si>
    <t>KA2</t>
  </si>
  <si>
    <t>KA3</t>
  </si>
  <si>
    <t>KA4</t>
  </si>
  <si>
    <t>KA5</t>
  </si>
  <si>
    <t>KA6</t>
  </si>
  <si>
    <t>KA7</t>
  </si>
  <si>
    <t>KU1</t>
  </si>
  <si>
    <t>KU2</t>
  </si>
  <si>
    <t>KU3</t>
  </si>
  <si>
    <t>KU4</t>
  </si>
  <si>
    <t>KU5</t>
  </si>
  <si>
    <t>KU6</t>
  </si>
  <si>
    <t>KU7</t>
  </si>
  <si>
    <t>KU8</t>
  </si>
  <si>
    <t>KU9</t>
  </si>
  <si>
    <t>mü1</t>
  </si>
  <si>
    <t>mü2</t>
  </si>
  <si>
    <t>mü3</t>
  </si>
  <si>
    <t>mü4</t>
  </si>
  <si>
    <t>mü5</t>
  </si>
  <si>
    <t>mü6</t>
  </si>
  <si>
    <t xml:space="preserve"> </t>
  </si>
  <si>
    <t xml:space="preserve">     Durchschnittswerte:</t>
  </si>
  <si>
    <t>Adalbert</t>
  </si>
  <si>
    <t>Berthold</t>
  </si>
  <si>
    <t>Claus</t>
  </si>
  <si>
    <t xml:space="preserve"> E.T.A. Hoffmann Realschule</t>
  </si>
  <si>
    <t>Azzuro</t>
  </si>
  <si>
    <t>Blau</t>
  </si>
  <si>
    <t>Citrus</t>
  </si>
  <si>
    <t>Durchsichtig</t>
  </si>
  <si>
    <t>Dorothea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</si>
</sst>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MS Sans Serif"/>
    </font>
    <font>
      <sz val="10"/>
      <name val="MS Sans Serif"/>
    </font>
    <font>
      <b/>
      <sz val="9.5"/>
      <name val="Courier"/>
      <family val="3"/>
    </font>
    <font>
      <sz val="9.5"/>
      <name val="Courier"/>
      <family val="3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3"/>
      <name val="Calibri"/>
      <family val="2"/>
    </font>
    <font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4">
    <xf numFmtId="0" fontId="0" fillId="0" borderId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8" fillId="7" borderId="0" applyNumberFormat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12" borderId="0" applyNumberFormat="0" applyBorder="0" applyAlignment="0" applyProtection="0"/>
    <xf numFmtId="0" fontId="19" fillId="6" borderId="0" applyNumberFormat="0" applyBorder="0" applyAlignment="0" applyProtection="0"/>
    <xf numFmtId="0" fontId="19" fillId="13" borderId="0" applyNumberFormat="0" applyBorder="0" applyAlignment="0" applyProtection="0"/>
    <xf numFmtId="0" fontId="18" fillId="13" borderId="0" applyNumberFormat="0" applyBorder="0" applyAlignment="0" applyProtection="0"/>
    <xf numFmtId="0" fontId="13" fillId="14" borderId="1" applyNumberFormat="0" applyAlignment="0" applyProtection="0"/>
    <xf numFmtId="0" fontId="14" fillId="14" borderId="2" applyNumberFormat="0" applyAlignment="0" applyProtection="0"/>
    <xf numFmtId="0" fontId="4" fillId="0" borderId="0" applyNumberFormat="0" applyFill="0" applyBorder="0" applyAlignment="0" applyProtection="0"/>
    <xf numFmtId="0" fontId="12" fillId="13" borderId="2" applyNumberFormat="0" applyAlignment="0" applyProtection="0"/>
    <xf numFmtId="0" fontId="11" fillId="0" borderId="3" applyNumberFormat="0" applyFill="0" applyAlignment="0" applyProtection="0"/>
    <xf numFmtId="0" fontId="8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0" fillId="18" borderId="0" applyNumberFormat="0" applyBorder="0" applyAlignment="0" applyProtection="0"/>
    <xf numFmtId="0" fontId="1" fillId="6" borderId="4" applyNumberFormat="0" applyFont="0" applyAlignment="0" applyProtection="0"/>
    <xf numFmtId="0" fontId="9" fillId="19" borderId="0" applyNumberFormat="0" applyBorder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7" fillId="0" borderId="7" applyNumberFormat="0" applyFill="0" applyAlignment="0" applyProtection="0"/>
    <xf numFmtId="0" fontId="7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6" fillId="8" borderId="9" applyNumberFormat="0" applyAlignment="0" applyProtection="0"/>
  </cellStyleXfs>
  <cellXfs count="11">
    <xf numFmtId="0" fontId="0" fillId="0" borderId="0" xfId="0"/>
    <xf numFmtId="0" fontId="2" fillId="20" borderId="0" xfId="0" applyFont="1" applyFill="1"/>
    <xf numFmtId="0" fontId="3" fillId="0" borderId="0" xfId="0" applyFont="1"/>
    <xf numFmtId="0" fontId="3" fillId="20" borderId="0" xfId="0" applyFont="1" applyFill="1"/>
    <xf numFmtId="0" fontId="3" fillId="2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20" borderId="0" xfId="0" applyNumberFormat="1" applyFont="1" applyFill="1" applyAlignment="1">
      <alignment horizontal="center"/>
    </xf>
    <xf numFmtId="2" fontId="3" fillId="20" borderId="0" xfId="0" applyNumberFormat="1" applyFont="1" applyFill="1" applyAlignment="1">
      <alignment horizontal="center"/>
    </xf>
  </cellXfs>
  <cellStyles count="44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J48"/>
  <sheetViews>
    <sheetView showZeros="0" tabSelected="1" zoomScale="130" zoomScaleNormal="130" workbookViewId="0">
      <selection activeCell="C6" sqref="C6"/>
    </sheetView>
  </sheetViews>
  <sheetFormatPr baseColWidth="10" defaultColWidth="11.5703125" defaultRowHeight="12" x14ac:dyDescent="0.15"/>
  <cols>
    <col min="1" max="1" width="12" style="2" customWidth="1"/>
    <col min="2" max="2" width="11.5703125" style="2" customWidth="1"/>
    <col min="3" max="3" width="5.7109375" style="2" customWidth="1"/>
    <col min="4" max="5" width="8.42578125" style="2" customWidth="1"/>
    <col min="6" max="6" width="6.42578125" style="2" customWidth="1"/>
    <col min="7" max="7" width="8.85546875" style="2" customWidth="1"/>
    <col min="8" max="8" width="4.42578125" style="2" customWidth="1"/>
    <col min="9" max="9" width="11.85546875" style="2" customWidth="1"/>
    <col min="10" max="10" width="8" style="2" customWidth="1"/>
    <col min="11" max="11" width="6.7109375" style="2" customWidth="1"/>
    <col min="12" max="12" width="1.7109375" style="2" customWidth="1"/>
    <col min="13" max="19" width="6.7109375" style="2" customWidth="1"/>
    <col min="20" max="20" width="1.7109375" style="2" customWidth="1"/>
    <col min="21" max="29" width="6.7109375" style="2" customWidth="1"/>
    <col min="30" max="30" width="1.7109375" style="2" customWidth="1"/>
    <col min="31" max="36" width="6.7109375" style="2" customWidth="1"/>
    <col min="37" max="37" width="1.7109375" style="2" customWidth="1"/>
    <col min="38" max="38" width="11.5703125" style="2" customWidth="1"/>
    <col min="39" max="16384" width="11.5703125" style="2"/>
  </cols>
  <sheetData>
    <row r="1" spans="1:36" x14ac:dyDescent="0.15">
      <c r="A1" s="1" t="s">
        <v>46</v>
      </c>
      <c r="B1" s="1"/>
      <c r="C1" s="1"/>
      <c r="D1" s="1"/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</row>
    <row r="2" spans="1:36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36" x14ac:dyDescent="0.15">
      <c r="A3" s="3" t="s">
        <v>7</v>
      </c>
      <c r="B3" s="3" t="s">
        <v>8</v>
      </c>
      <c r="C3" s="3"/>
      <c r="D3" s="3" t="s">
        <v>9</v>
      </c>
      <c r="E3" s="3" t="s">
        <v>10</v>
      </c>
      <c r="F3" s="3" t="s">
        <v>11</v>
      </c>
      <c r="G3" s="3"/>
      <c r="H3" s="3" t="s">
        <v>12</v>
      </c>
      <c r="I3" s="3"/>
      <c r="J3" s="3" t="s">
        <v>13</v>
      </c>
      <c r="K3" s="3"/>
    </row>
    <row r="4" spans="1:36" x14ac:dyDescent="0.15">
      <c r="A4" s="3"/>
      <c r="B4" s="3"/>
      <c r="C4" s="3" t="s">
        <v>14</v>
      </c>
      <c r="D4" s="3" t="s">
        <v>15</v>
      </c>
      <c r="E4" s="3" t="s">
        <v>16</v>
      </c>
      <c r="F4" s="4" t="s">
        <v>17</v>
      </c>
      <c r="G4" s="4" t="s">
        <v>18</v>
      </c>
      <c r="H4" s="4" t="s">
        <v>17</v>
      </c>
      <c r="I4" s="4" t="s">
        <v>18</v>
      </c>
      <c r="J4" s="4" t="s">
        <v>17</v>
      </c>
      <c r="K4" s="4" t="s">
        <v>18</v>
      </c>
      <c r="M4" s="5" t="s">
        <v>19</v>
      </c>
      <c r="N4" s="5" t="s">
        <v>20</v>
      </c>
      <c r="O4" s="5" t="s">
        <v>21</v>
      </c>
      <c r="P4" s="5" t="s">
        <v>22</v>
      </c>
      <c r="Q4" s="5" t="s">
        <v>23</v>
      </c>
      <c r="R4" s="5" t="s">
        <v>24</v>
      </c>
      <c r="S4" s="5" t="s">
        <v>25</v>
      </c>
      <c r="U4" s="5" t="s">
        <v>26</v>
      </c>
      <c r="V4" s="5" t="s">
        <v>27</v>
      </c>
      <c r="W4" s="5" t="s">
        <v>28</v>
      </c>
      <c r="X4" s="5" t="s">
        <v>29</v>
      </c>
      <c r="Y4" s="5" t="s">
        <v>30</v>
      </c>
      <c r="Z4" s="5" t="s">
        <v>31</v>
      </c>
      <c r="AA4" s="5" t="s">
        <v>32</v>
      </c>
      <c r="AB4" s="5" t="s">
        <v>33</v>
      </c>
      <c r="AC4" s="5" t="s">
        <v>34</v>
      </c>
      <c r="AE4" s="5" t="s">
        <v>35</v>
      </c>
      <c r="AF4" s="5" t="s">
        <v>36</v>
      </c>
      <c r="AG4" s="5" t="s">
        <v>37</v>
      </c>
      <c r="AH4" s="5" t="s">
        <v>38</v>
      </c>
      <c r="AI4" s="5" t="s">
        <v>39</v>
      </c>
      <c r="AJ4" s="5" t="s">
        <v>40</v>
      </c>
    </row>
    <row r="5" spans="1:36" ht="6" customHeight="1" x14ac:dyDescent="0.15"/>
    <row r="6" spans="1:36" x14ac:dyDescent="0.15">
      <c r="A6" s="2" t="s">
        <v>47</v>
      </c>
      <c r="B6" s="2" t="s">
        <v>43</v>
      </c>
      <c r="C6" s="6" t="str">
        <f>IF(COUNT(N_SCHNITTz6)&gt;0,N_SCHNITTz6-0.095,"")</f>
        <v/>
      </c>
      <c r="D6" s="7" t="str">
        <f>IF(COUNT(schriftl_z6)&lt;1,mwMÜz6,IF(COUNT(MÜz6)&lt;1,schriftl_z6,IF(COUNT(MÜz6)&gt;0,((schriftl_z6*2)+mwMÜz6)/3)))</f>
        <v/>
      </c>
      <c r="E6" s="8" t="str">
        <f>IF(anzKAz6&lt;1,mwKUz6,IF(anzKUz6&lt;1,mwKAz6,IF(anzKUz6&lt;8,((anzKAz6)*(mwKAz6)+(mwKUz6))/((anzKAz6)+1),IF(anzKUz6&gt;7,((anzKAz6)*(mwKAz6)+(mwKUz6)*2)/((anzKAz6)+2)))))</f>
        <v/>
      </c>
      <c r="F6" s="5">
        <f>COUNT(_KAz6)</f>
        <v>0</v>
      </c>
      <c r="G6" s="8" t="str">
        <f>IF(anzKAz6&gt;6,(SUM(_KAz6)-MAX(_KAz6))/((anzKAz6)-1),IF(anzKAz6&gt;0,AVERAGE(_KAz6),IF(anzKAz6&lt;1,"")))</f>
        <v/>
      </c>
      <c r="H6" s="5">
        <f>COUNT(_KUz6)</f>
        <v>0</v>
      </c>
      <c r="I6" s="8" t="str">
        <f>IF(anzKUz6&gt;8,(SUM(_KUz6)-MAX(_KUz6))/((anzKUz6)-1),IF(anzKUz6&gt;0,AVERAGE(_KUz6),IF(anzKUz6&lt;1,"")))</f>
        <v/>
      </c>
      <c r="J6" s="5" t="str">
        <f>IF(COUNT(MÜz6)&gt;0,COUNT(MÜz6),"")</f>
        <v/>
      </c>
      <c r="K6" s="8" t="str">
        <f>IF(COUNT(MÜz6)&gt;0,AVERAGE(MÜz6),"")</f>
        <v/>
      </c>
      <c r="M6" s="5"/>
      <c r="N6" s="5"/>
      <c r="O6" s="5"/>
      <c r="P6" s="5"/>
      <c r="Q6" s="5"/>
      <c r="R6" s="5"/>
      <c r="S6" s="5"/>
      <c r="U6" s="5"/>
      <c r="V6" s="5"/>
      <c r="W6" s="5"/>
      <c r="X6" s="5"/>
      <c r="Y6" s="5"/>
      <c r="Z6" s="5"/>
      <c r="AA6" s="5"/>
      <c r="AB6" s="5"/>
      <c r="AC6" s="5"/>
      <c r="AE6" s="5"/>
      <c r="AF6" s="5"/>
      <c r="AG6" s="5"/>
      <c r="AH6" s="5"/>
      <c r="AI6" s="5"/>
      <c r="AJ6" s="5"/>
    </row>
    <row r="7" spans="1:36" x14ac:dyDescent="0.15">
      <c r="A7" s="2" t="s">
        <v>48</v>
      </c>
      <c r="B7" s="2" t="s">
        <v>44</v>
      </c>
      <c r="C7" s="6" t="str">
        <f>IF(COUNT(N_SCHNITTz7)&gt;0,N_SCHNITTz7-0.095,"")</f>
        <v/>
      </c>
      <c r="D7" s="7" t="str">
        <f>IF(COUNT(schriftl_z7)&lt;1,mwMÜz7,IF(COUNT(MÜz7)&lt;1,schriftl_z7,IF(COUNT(MÜz7)&gt;0,((schriftl_z7*2)+mwMÜz7)/3)))</f>
        <v/>
      </c>
      <c r="E7" s="8" t="str">
        <f>IF(anzKAz7&lt;1,mwKUz7,IF(anzKUz7&lt;1,mwKAz7,IF(anzKUz7&lt;8,((anzKAz7)*(mwKAz7)+(mwKUz7))/((anzKAz7)+1),IF(anzKUz7&gt;7,((anzKAz7)*(mwKAz7)+(mwKUz7)*2)/((anzKAz7)+2)))))</f>
        <v/>
      </c>
      <c r="F7" s="5">
        <f>COUNT(_KAz7)</f>
        <v>0</v>
      </c>
      <c r="G7" s="8" t="str">
        <f>IF(anzKAz7&gt;6,(SUM(_KAz7)-MAX(_KAz7))/((anzKAz7)-1),IF(anzKAz7&gt;0,AVERAGE(_KAz7),IF(anzKAz7&lt;1,"")))</f>
        <v/>
      </c>
      <c r="H7" s="5">
        <f>COUNT(_KUz7)</f>
        <v>0</v>
      </c>
      <c r="I7" s="8" t="str">
        <f>IF(anzKUz7&gt;8,(SUM(_KUz7)-MAX(_KUz7))/((anzKUz7)-1),IF(anzKUz7&gt;0,AVERAGE(_KUz7),IF(anzKUz7&lt;1,"")))</f>
        <v/>
      </c>
      <c r="J7" s="5" t="str">
        <f>IF(COUNT(MÜz7)&gt;0,COUNT(MÜz7),"")</f>
        <v/>
      </c>
      <c r="K7" s="8" t="str">
        <f>IF(COUNT(MÜz7)&gt;0,AVERAGE(MÜz7),"")</f>
        <v/>
      </c>
      <c r="M7" s="5"/>
      <c r="N7" s="5"/>
      <c r="O7" s="5"/>
      <c r="P7" s="5"/>
      <c r="Q7" s="5"/>
      <c r="R7" s="5"/>
      <c r="S7" s="5"/>
      <c r="U7" s="5"/>
      <c r="V7" s="5"/>
      <c r="W7" s="5"/>
      <c r="X7" s="5"/>
      <c r="Y7" s="5"/>
      <c r="Z7" s="5"/>
      <c r="AA7" s="5"/>
      <c r="AB7" s="5"/>
      <c r="AC7" s="5"/>
      <c r="AE7" s="5"/>
      <c r="AF7" s="5"/>
      <c r="AG7" s="5"/>
      <c r="AH7" s="5"/>
      <c r="AI7" s="5"/>
      <c r="AJ7" s="5"/>
    </row>
    <row r="8" spans="1:36" x14ac:dyDescent="0.15">
      <c r="A8" s="2" t="s">
        <v>49</v>
      </c>
      <c r="B8" s="2" t="s">
        <v>45</v>
      </c>
      <c r="C8" s="6" t="str">
        <f>IF(COUNT(N_SCHNITTz8)&gt;0,N_SCHNITTz8-0.095,"")</f>
        <v/>
      </c>
      <c r="D8" s="7" t="str">
        <f>IF(COUNT(schriftl_z8)&lt;1,mwMÜz8,IF(COUNT(MÜz8)&lt;1,schriftl_z8,IF(COUNT(MÜz8)&gt;0,((schriftl_z8*2)+mwMÜz8)/3)))</f>
        <v/>
      </c>
      <c r="E8" s="8" t="str">
        <f>IF(anzKAz8&lt;1,mwKUz8,IF(anzKUz8&lt;1,mwKAz8,IF(anzKUz8&lt;8,((anzKAz8)*(mwKAz8)+(mwKUz8))/((anzKAz8)+1),IF(anzKUz8&gt;7,((anzKAz8)*(mwKAz8)+(mwKUz8)*2)/((anzKAz8)+2)))))</f>
        <v/>
      </c>
      <c r="F8" s="5">
        <f>COUNT(_KAz8)</f>
        <v>0</v>
      </c>
      <c r="G8" s="8" t="str">
        <f>IF(anzKAz8&gt;6,(SUM(_KAz8)-MAX(_KAz8))/((anzKAz8)-1),IF(anzKAz8&gt;0,AVERAGE(_KAz8),IF(anzKAz8&lt;1,"")))</f>
        <v/>
      </c>
      <c r="H8" s="5">
        <f>COUNT(_KUz8)</f>
        <v>0</v>
      </c>
      <c r="I8" s="8" t="str">
        <f>IF(anzKUz8&gt;8,(SUM(_KUz8)-MAX(_KUz8))/((anzKUz8)-1),IF(anzKUz8&gt;0,AVERAGE(_KUz8),IF(anzKUz8&lt;1,"")))</f>
        <v/>
      </c>
      <c r="J8" s="5" t="str">
        <f>IF(COUNT(MÜz8)&gt;0,COUNT(MÜz8),"")</f>
        <v/>
      </c>
      <c r="K8" s="8" t="str">
        <f>IF(COUNT(MÜz8)&gt;0,AVERAGE(MÜz8),"")</f>
        <v/>
      </c>
      <c r="M8" s="5"/>
      <c r="N8" s="5"/>
      <c r="O8" s="5"/>
      <c r="P8" s="5"/>
      <c r="Q8" s="5"/>
      <c r="R8" s="5"/>
      <c r="S8" s="5"/>
      <c r="U8" s="5"/>
      <c r="V8" s="5"/>
      <c r="W8" s="5"/>
      <c r="X8" s="5"/>
      <c r="Y8" s="5"/>
      <c r="Z8" s="5"/>
      <c r="AA8" s="5"/>
      <c r="AB8" s="5"/>
      <c r="AC8" s="5"/>
      <c r="AE8" s="5"/>
      <c r="AF8" s="5"/>
      <c r="AG8" s="5"/>
      <c r="AH8" s="5"/>
      <c r="AI8" s="5"/>
      <c r="AJ8" s="5"/>
    </row>
    <row r="9" spans="1:36" x14ac:dyDescent="0.15">
      <c r="A9" s="2" t="s">
        <v>50</v>
      </c>
      <c r="B9" s="2" t="s">
        <v>51</v>
      </c>
      <c r="C9" s="6" t="str">
        <f>IF(COUNT(N_SCHNITTz9)&gt;0,N_SCHNITTz9-0.095,"")</f>
        <v/>
      </c>
      <c r="D9" s="7" t="str">
        <f>IF(COUNT(schriftl_z9)&lt;1,mwMÜz9,IF(COUNT(MÜz9)&lt;1,schriftl_z9,IF(COUNT(MÜz9)&gt;0,((schriftl_z9*2)+mwMÜz9)/3)))</f>
        <v/>
      </c>
      <c r="E9" s="8" t="str">
        <f>IF(anzKAz9&lt;1,mwKUz9,IF(anzKUz9&lt;1,mwKAz9,IF(anzKUz9&lt;8,((anzKAz9)*(mwKAz9)+(mwKUz9))/((anzKAz9)+1),IF(anzKUz9&gt;7,((anzKAz9)*(mwKAz9)+(mwKUz9)*2)/((anzKAz9)+2)))))</f>
        <v/>
      </c>
      <c r="F9" s="5">
        <f>COUNT(_KAz9)</f>
        <v>0</v>
      </c>
      <c r="G9" s="8" t="str">
        <f>IF(anzKAz9&gt;6,(SUM(_KAz9)-MAX(_KAz9))/((anzKAz9)-1),IF(anzKAz9&gt;0,AVERAGE(_KAz9),IF(anzKAz9&lt;1,"")))</f>
        <v/>
      </c>
      <c r="H9" s="5">
        <f>COUNT(_KUz9)</f>
        <v>0</v>
      </c>
      <c r="I9" s="8" t="str">
        <f>IF(anzKUz9&gt;8,(SUM(_KUz9)-MAX(_KUz9))/((anzKUz9)-1),IF(anzKUz9&gt;0,AVERAGE(_KUz9),IF(anzKUz9&lt;1,"")))</f>
        <v/>
      </c>
      <c r="J9" s="5" t="str">
        <f>IF(COUNT(MÜz9)&gt;0,COUNT(MÜz9),"")</f>
        <v/>
      </c>
      <c r="K9" s="8" t="str">
        <f>IF(COUNT(MÜz9)&gt;0,AVERAGE(MÜz9),"")</f>
        <v/>
      </c>
      <c r="M9" s="5"/>
      <c r="N9" s="5"/>
      <c r="O9" s="5"/>
      <c r="P9" s="5"/>
      <c r="Q9" s="5"/>
      <c r="R9" s="5"/>
      <c r="S9" s="5"/>
      <c r="U9" s="5"/>
      <c r="V9" s="5"/>
      <c r="W9" s="5"/>
      <c r="X9" s="5"/>
      <c r="Y9" s="5"/>
      <c r="Z9" s="5"/>
      <c r="AA9" s="5"/>
      <c r="AB9" s="5"/>
      <c r="AC9" s="5"/>
      <c r="AE9" s="5"/>
      <c r="AF9" s="5"/>
      <c r="AG9" s="5"/>
      <c r="AH9" s="5"/>
      <c r="AI9" s="5"/>
      <c r="AJ9" s="5"/>
    </row>
    <row r="10" spans="1:36" x14ac:dyDescent="0.15">
      <c r="A10" s="2" t="s">
        <v>41</v>
      </c>
      <c r="B10" s="2" t="s">
        <v>41</v>
      </c>
      <c r="C10" s="6" t="str">
        <f>IF(COUNT(N_SCHNITTz10)&gt;0,N_SCHNITTz10-0.095,"")</f>
        <v/>
      </c>
      <c r="D10" s="7" t="str">
        <f>IF(COUNT(schriftl_z10)&lt;1,mwMÜz10,IF(COUNT(MÜz10)&lt;1,schriftl_z10,IF(COUNT(MÜz10)&gt;0,((schriftl_z10*2)+mwMÜz10)/3)))</f>
        <v/>
      </c>
      <c r="E10" s="8" t="str">
        <f>IF(anzKAz10&lt;1,mwKUz10,IF(anzKUz10&lt;1,mwKAz10,IF(anzKUz10&lt;8,((anzKAz10)*(mwKAz10)+(mwKUz10))/((anzKAz10)+1),IF(anzKUz10&gt;7,((anzKAz10)*(mwKAz10)+(mwKUz10)*2)/((anzKAz10)+2)))))</f>
        <v/>
      </c>
      <c r="F10" s="5">
        <f>COUNT(_KAz10)</f>
        <v>0</v>
      </c>
      <c r="G10" s="8" t="str">
        <f>IF(anzKAz10&gt;6,(SUM(_KAz10)-MAX(_KAz10))/((anzKAz10)-1),IF(anzKAz10&gt;0,AVERAGE(_KAz10),IF(anzKAz10&lt;1,"")))</f>
        <v/>
      </c>
      <c r="H10" s="5">
        <f>COUNT(_KUz10)</f>
        <v>0</v>
      </c>
      <c r="I10" s="8" t="str">
        <f>IF(anzKUz10&gt;8,(SUM(_KUz10)-MAX(_KUz10))/((anzKUz10)-1),IF(anzKUz10&gt;0,AVERAGE(_KUz10),IF(anzKUz10&lt;1,"")))</f>
        <v/>
      </c>
      <c r="J10" s="5" t="str">
        <f>IF(COUNT(MÜz10)&gt;0,COUNT(MÜz10),"")</f>
        <v/>
      </c>
      <c r="K10" s="8" t="str">
        <f>IF(COUNT(MÜz10)&gt;0,AVERAGE(MÜz10),"")</f>
        <v/>
      </c>
      <c r="M10" s="5"/>
      <c r="N10" s="5"/>
      <c r="O10" s="5"/>
      <c r="P10" s="5"/>
      <c r="Q10" s="5"/>
      <c r="R10" s="5"/>
      <c r="S10" s="5"/>
      <c r="U10" s="5"/>
      <c r="V10" s="5"/>
      <c r="W10" s="5"/>
      <c r="X10" s="5"/>
      <c r="Y10" s="5"/>
      <c r="Z10" s="5"/>
      <c r="AA10" s="5"/>
      <c r="AB10" s="5"/>
      <c r="AC10" s="5"/>
      <c r="AE10" s="5"/>
      <c r="AF10" s="5"/>
      <c r="AG10" s="5"/>
      <c r="AH10" s="5"/>
      <c r="AI10" s="5"/>
      <c r="AJ10" s="5"/>
    </row>
    <row r="11" spans="1:36" x14ac:dyDescent="0.15">
      <c r="A11" s="2" t="s">
        <v>41</v>
      </c>
      <c r="B11" s="2" t="s">
        <v>41</v>
      </c>
      <c r="C11" s="6" t="str">
        <f>IF(COUNT(N_SCHNITTz11)&gt;0,N_SCHNITTz11-0.095,"")</f>
        <v/>
      </c>
      <c r="D11" s="7" t="str">
        <f>IF(COUNT(schriftl_z11)&lt;1,mwMÜz11,IF(COUNT(MÜz11)&lt;1,schriftl_z11,IF(COUNT(MÜz11)&gt;0,((schriftl_z11*2)+mwMÜz11)/3)))</f>
        <v/>
      </c>
      <c r="E11" s="8" t="str">
        <f>IF(anzKAz11&lt;1,mwKUz11,IF(anzKUz11&lt;1,mwKAz11,IF(anzKUz11&lt;8,((anzKAz11)*(mwKAz11)+(mwKUz11))/((anzKAz11)+1),IF(anzKUz11&gt;7,((anzKAz11)*(mwKAz11)+(mwKUz11)*2)/((anzKAz11)+2)))))</f>
        <v/>
      </c>
      <c r="F11" s="5">
        <f>COUNT(_KAz11)</f>
        <v>0</v>
      </c>
      <c r="G11" s="8" t="str">
        <f>IF(anzKAz11&gt;6,(SUM(_KAz11)-MAX(_KAz11))/((anzKAz11)-1),IF(anzKAz11&gt;0,AVERAGE(_KAz11),IF(anzKAz11&lt;1,"")))</f>
        <v/>
      </c>
      <c r="H11" s="5">
        <f>COUNT(_KUz11)</f>
        <v>0</v>
      </c>
      <c r="I11" s="8" t="str">
        <f>IF(anzKUz11&gt;8,(SUM(_KUz11)-MAX(_KUz11))/((anzKUz11)-1),IF(anzKUz11&gt;0,AVERAGE(_KUz11),IF(anzKUz11&lt;1,"")))</f>
        <v/>
      </c>
      <c r="J11" s="5" t="str">
        <f>IF(COUNT(MÜz11)&gt;0,COUNT(MÜz11),"")</f>
        <v/>
      </c>
      <c r="K11" s="8" t="str">
        <f>IF(COUNT(MÜz11)&gt;0,AVERAGE(MÜz11),"")</f>
        <v/>
      </c>
      <c r="M11" s="5"/>
      <c r="N11" s="5"/>
      <c r="O11" s="5"/>
      <c r="P11" s="5"/>
      <c r="Q11" s="5"/>
      <c r="R11" s="5"/>
      <c r="S11" s="5"/>
      <c r="U11" s="5"/>
      <c r="V11" s="5"/>
      <c r="W11" s="5"/>
      <c r="X11" s="5"/>
      <c r="Y11" s="5"/>
      <c r="Z11" s="5"/>
      <c r="AA11" s="5"/>
      <c r="AB11" s="5"/>
      <c r="AC11" s="5"/>
      <c r="AE11" s="5"/>
      <c r="AF11" s="5"/>
      <c r="AG11" s="5"/>
      <c r="AH11" s="5"/>
      <c r="AI11" s="5"/>
      <c r="AJ11" s="5"/>
    </row>
    <row r="12" spans="1:36" x14ac:dyDescent="0.15">
      <c r="A12" s="2" t="s">
        <v>41</v>
      </c>
      <c r="B12" s="2" t="s">
        <v>41</v>
      </c>
      <c r="C12" s="6" t="str">
        <f>IF(COUNT(N_SCHNITTz12)&gt;0,N_SCHNITTz12-0.095,"")</f>
        <v/>
      </c>
      <c r="D12" s="7" t="str">
        <f>IF(COUNT(schriftl_z12)&lt;1,mwMÜz12,IF(COUNT(MÜz12)&lt;1,schriftl_z12,IF(COUNT(MÜz12)&gt;0,((schriftl_z12*2)+mwMÜz12)/3)))</f>
        <v/>
      </c>
      <c r="E12" s="8" t="str">
        <f>IF(anzKAz12&lt;1,mwKUz12,IF(anzKUz12&lt;1,mwKAz12,IF(anzKUz12&lt;8,((anzKAz12)*(mwKAz12)+(mwKUz12))/((anzKAz12)+1),IF(anzKUz12&gt;7,((anzKAz12)*(mwKAz12)+(mwKUz12)*2)/((anzKAz12)+2)))))</f>
        <v/>
      </c>
      <c r="F12" s="5">
        <f>COUNT(_KAz12)</f>
        <v>0</v>
      </c>
      <c r="G12" s="8" t="str">
        <f>IF(anzKAz12&gt;6,(SUM(_KAz12)-MAX(_KAz12))/((anzKAz12)-1),IF(anzKAz12&gt;0,AVERAGE(_KAz12),IF(anzKAz12&lt;1,"")))</f>
        <v/>
      </c>
      <c r="H12" s="5">
        <f>COUNT(_KUz12)</f>
        <v>0</v>
      </c>
      <c r="I12" s="8" t="str">
        <f>IF(anzKUz12&gt;8,(SUM(_KUz12)-MAX(_KUz12))/((anzKUz12)-1),IF(anzKUz12&gt;0,AVERAGE(_KUz12),IF(anzKUz12&lt;1,"")))</f>
        <v/>
      </c>
      <c r="J12" s="5" t="str">
        <f>IF(COUNT(MÜz12)&gt;0,COUNT(MÜz12),"")</f>
        <v/>
      </c>
      <c r="K12" s="8" t="str">
        <f>IF(COUNT(MÜz12)&gt;0,AVERAGE(MÜz12),"")</f>
        <v/>
      </c>
      <c r="M12" s="5"/>
      <c r="N12" s="5"/>
      <c r="O12" s="5"/>
      <c r="P12" s="5"/>
      <c r="Q12" s="5"/>
      <c r="R12" s="5"/>
      <c r="S12" s="5"/>
      <c r="U12" s="5"/>
      <c r="V12" s="5"/>
      <c r="W12" s="5"/>
      <c r="X12" s="5"/>
      <c r="Y12" s="5"/>
      <c r="Z12" s="5"/>
      <c r="AA12" s="5"/>
      <c r="AB12" s="5"/>
      <c r="AC12" s="5"/>
      <c r="AE12" s="5"/>
      <c r="AF12" s="5"/>
      <c r="AG12" s="5"/>
      <c r="AH12" s="5"/>
      <c r="AI12" s="5"/>
      <c r="AJ12" s="5"/>
    </row>
    <row r="13" spans="1:36" x14ac:dyDescent="0.15">
      <c r="A13" s="2" t="s">
        <v>41</v>
      </c>
      <c r="B13" s="2" t="s">
        <v>41</v>
      </c>
      <c r="C13" s="6" t="str">
        <f>IF(COUNT(N_SCHNITTz13)&gt;0,N_SCHNITTz13-0.095,"")</f>
        <v/>
      </c>
      <c r="D13" s="7" t="str">
        <f>IF(COUNT(schriftl_z13)&lt;1,mwMÜz13,IF(COUNT(MÜz13)&lt;1,schriftl_z13,IF(COUNT(MÜz13)&gt;0,((schriftl_z13*2)+mwMÜz13)/3)))</f>
        <v/>
      </c>
      <c r="E13" s="8" t="str">
        <f>IF(anzKAz13&lt;1,mwKUz13,IF(anzKUz13&lt;1,mwKAz13,IF(anzKUz13&lt;8,((anzKAz13)*(mwKAz13)+(mwKUz13))/((anzKAz13)+1),IF(anzKUz13&gt;7,((anzKAz13)*(mwKAz13)+(mwKUz13)*2)/((anzKAz13)+2)))))</f>
        <v/>
      </c>
      <c r="F13" s="5">
        <f>COUNT(_KAz13)</f>
        <v>0</v>
      </c>
      <c r="G13" s="8" t="str">
        <f>IF(anzKAz13&gt;6,(SUM(_KAz13)-MAX(_KAz13))/((anzKAz13)-1),IF(anzKAz13&gt;0,AVERAGE(_KAz13),IF(anzKAz13&lt;1,"")))</f>
        <v/>
      </c>
      <c r="H13" s="5">
        <f>COUNT(_KUz13)</f>
        <v>0</v>
      </c>
      <c r="I13" s="8" t="str">
        <f>IF(anzKUz13&gt;8,(SUM(_KUz13)-MAX(_KUz13))/((anzKUz13)-1),IF(anzKUz13&gt;0,AVERAGE(_KUz13),IF(anzKUz13&lt;1,"")))</f>
        <v/>
      </c>
      <c r="J13" s="5" t="str">
        <f>IF(COUNT(MÜz13)&gt;0,COUNT(MÜz13),"")</f>
        <v/>
      </c>
      <c r="K13" s="8" t="str">
        <f>IF(COUNT(MÜz13)&gt;0,AVERAGE(MÜz13),"")</f>
        <v/>
      </c>
      <c r="M13" s="5"/>
      <c r="N13" s="5"/>
      <c r="O13" s="5"/>
      <c r="P13" s="5"/>
      <c r="Q13" s="5"/>
      <c r="R13" s="5"/>
      <c r="S13" s="5"/>
      <c r="U13" s="5"/>
      <c r="V13" s="5"/>
      <c r="W13" s="5"/>
      <c r="X13" s="5"/>
      <c r="Y13" s="5"/>
      <c r="Z13" s="5"/>
      <c r="AA13" s="5"/>
      <c r="AB13" s="5"/>
      <c r="AC13" s="5"/>
      <c r="AE13" s="5"/>
      <c r="AF13" s="5"/>
      <c r="AG13" s="5"/>
      <c r="AH13" s="5"/>
      <c r="AI13" s="5"/>
      <c r="AJ13" s="5"/>
    </row>
    <row r="14" spans="1:36" x14ac:dyDescent="0.15">
      <c r="A14" s="2" t="s">
        <v>41</v>
      </c>
      <c r="B14" s="2" t="s">
        <v>41</v>
      </c>
      <c r="C14" s="6" t="str">
        <f>IF(COUNT(N_SCHNITTz14)&gt;0,N_SCHNITTz14-0.095,"")</f>
        <v/>
      </c>
      <c r="D14" s="7" t="str">
        <f>IF(COUNT(schriftl_z14)&lt;1,mwMÜz14,IF(COUNT(MÜz14)&lt;1,schriftl_z14,IF(COUNT(MÜz14)&gt;0,((schriftl_z14*2)+mwMÜz14)/3)))</f>
        <v/>
      </c>
      <c r="E14" s="8" t="str">
        <f>IF(anzKAz14&lt;1,mwKUz14,IF(anzKUz14&lt;1,mwKAz14,IF(anzKUz14&lt;8,((anzKAz14)*(mwKAz14)+(mwKUz14))/((anzKAz14)+1),IF(anzKUz14&gt;7,((anzKAz14)*(mwKAz14)+(mwKUz14)*2)/((anzKAz14)+2)))))</f>
        <v/>
      </c>
      <c r="F14" s="5">
        <f>COUNT(_KAz14)</f>
        <v>0</v>
      </c>
      <c r="G14" s="8" t="str">
        <f>IF(anzKAz14&gt;6,(SUM(_KAz14)-MAX(_KAz14))/((anzKAz14)-1),IF(anzKAz14&gt;0,AVERAGE(_KAz14),IF(anzKAz14&lt;1,"")))</f>
        <v/>
      </c>
      <c r="H14" s="5">
        <f>COUNT(_KUz14)</f>
        <v>0</v>
      </c>
      <c r="I14" s="8" t="str">
        <f>IF(anzKUz14&gt;8,(SUM(_KUz14)-MAX(_KUz14))/((anzKUz14)-1),IF(anzKUz14&gt;0,AVERAGE(_KUz14),IF(anzKUz14&lt;1,"")))</f>
        <v/>
      </c>
      <c r="J14" s="5" t="str">
        <f>IF(COUNT(MÜz14)&gt;0,COUNT(MÜz14),"")</f>
        <v/>
      </c>
      <c r="K14" s="8" t="str">
        <f>IF(COUNT(MÜz14)&gt;0,AVERAGE(MÜz14),"")</f>
        <v/>
      </c>
      <c r="M14" s="5"/>
      <c r="N14" s="5"/>
      <c r="O14" s="5"/>
      <c r="P14" s="5"/>
      <c r="Q14" s="5"/>
      <c r="R14" s="5"/>
      <c r="S14" s="5"/>
      <c r="U14" s="5"/>
      <c r="V14" s="5"/>
      <c r="W14" s="5"/>
      <c r="X14" s="5"/>
      <c r="Y14" s="5"/>
      <c r="Z14" s="5"/>
      <c r="AA14" s="5"/>
      <c r="AB14" s="5"/>
      <c r="AC14" s="5"/>
      <c r="AE14" s="5"/>
      <c r="AF14" s="5"/>
      <c r="AG14" s="5"/>
      <c r="AH14" s="5"/>
      <c r="AI14" s="5"/>
      <c r="AJ14" s="5"/>
    </row>
    <row r="15" spans="1:36" x14ac:dyDescent="0.15">
      <c r="A15" s="2" t="s">
        <v>41</v>
      </c>
      <c r="B15" s="2" t="s">
        <v>41</v>
      </c>
      <c r="C15" s="6" t="str">
        <f>IF(COUNT(N_SCHNITTz15)&gt;0,N_SCHNITTz15-0.095,"")</f>
        <v/>
      </c>
      <c r="D15" s="7" t="str">
        <f>IF(COUNT(schriftl_z15)&lt;1,mwMÜz15,IF(COUNT(MÜz15)&lt;1,schriftl_z15,IF(COUNT(MÜz15)&gt;0,((schriftl_z15*2)+mwMÜz15)/3)))</f>
        <v/>
      </c>
      <c r="E15" s="8" t="str">
        <f>IF(anzKAz15&lt;1,mwKUz15,IF(anzKUz15&lt;1,mwKAz15,IF(anzKUz15&lt;8,((anzKAz15)*(mwKAz15)+(mwKUz15))/((anzKAz15)+1),IF(anzKUz15&gt;7,((anzKAz15)*(mwKAz15)+(mwKUz15)*2)/((anzKAz15)+2)))))</f>
        <v/>
      </c>
      <c r="F15" s="5">
        <f>COUNT(_KAz15)</f>
        <v>0</v>
      </c>
      <c r="G15" s="8" t="str">
        <f>IF(anzKAz15&gt;6,(SUM(_KAz15)-MAX(_KAz15))/((anzKAz15)-1),IF(anzKAz15&gt;0,AVERAGE(_KAz15),IF(anzKAz15&lt;1,"")))</f>
        <v/>
      </c>
      <c r="H15" s="5">
        <f>COUNT(_KUz15)</f>
        <v>0</v>
      </c>
      <c r="I15" s="8" t="str">
        <f>IF(anzKUz15&gt;8,(SUM(_KUz15)-MAX(_KUz15))/((anzKUz15)-1),IF(anzKUz15&gt;0,AVERAGE(_KUz15),IF(anzKUz15&lt;1,"")))</f>
        <v/>
      </c>
      <c r="J15" s="5" t="str">
        <f>IF(COUNT(MÜz15)&gt;0,COUNT(MÜz15),"")</f>
        <v/>
      </c>
      <c r="K15" s="8" t="str">
        <f>IF(COUNT(MÜz15)&gt;0,AVERAGE(MÜz15),"")</f>
        <v/>
      </c>
      <c r="M15" s="5"/>
      <c r="N15" s="5"/>
      <c r="O15" s="5"/>
      <c r="P15" s="5"/>
      <c r="Q15" s="5"/>
      <c r="R15" s="5"/>
      <c r="S15" s="5"/>
      <c r="U15" s="5"/>
      <c r="V15" s="5"/>
      <c r="W15" s="5"/>
      <c r="X15" s="5"/>
      <c r="Y15" s="5"/>
      <c r="Z15" s="5"/>
      <c r="AA15" s="5"/>
      <c r="AB15" s="5"/>
      <c r="AC15" s="5"/>
      <c r="AE15" s="5"/>
      <c r="AF15" s="5"/>
      <c r="AG15" s="5"/>
      <c r="AH15" s="5"/>
      <c r="AI15" s="5"/>
      <c r="AJ15" s="5"/>
    </row>
    <row r="16" spans="1:36" x14ac:dyDescent="0.15">
      <c r="A16" s="2" t="s">
        <v>41</v>
      </c>
      <c r="B16" s="2" t="s">
        <v>41</v>
      </c>
      <c r="C16" s="6" t="str">
        <f>IF(COUNT(N_SCHNITTz16)&gt;0,N_SCHNITTz16-0.095,"")</f>
        <v/>
      </c>
      <c r="D16" s="7" t="str">
        <f>IF(COUNT(schriftl_z16)&lt;1,mwMÜz16,IF(COUNT(MÜz16)&lt;1,schriftl_z16,IF(COUNT(MÜz16)&gt;0,((schriftl_z16*2)+mwMÜz16)/3)))</f>
        <v/>
      </c>
      <c r="E16" s="8" t="str">
        <f>IF(anzKAz16&lt;1,mwKUz16,IF(anzKUz16&lt;1,mwKAz16,IF(anzKUz16&lt;8,((anzKAz16)*(mwKAz16)+(mwKUz16))/((anzKAz16)+1),IF(anzKUz16&gt;7,((anzKAz16)*(mwKAz16)+(mwKUz16)*2)/((anzKAz16)+2)))))</f>
        <v/>
      </c>
      <c r="F16" s="5">
        <f>COUNT(_KAz16)</f>
        <v>0</v>
      </c>
      <c r="G16" s="8" t="str">
        <f>IF(anzKAz16&gt;6,(SUM(_KAz16)-MAX(_KAz16))/((anzKAz16)-1),IF(anzKAz16&gt;0,AVERAGE(_KAz16),IF(anzKAz16&lt;1,"")))</f>
        <v/>
      </c>
      <c r="H16" s="5">
        <f>COUNT(_KUz16)</f>
        <v>0</v>
      </c>
      <c r="I16" s="8" t="str">
        <f>IF(anzKUz16&gt;8,(SUM(_KUz16)-MAX(_KUz16))/((anzKUz16)-1),IF(anzKUz16&gt;0,AVERAGE(_KUz16),IF(anzKUz16&lt;1,"")))</f>
        <v/>
      </c>
      <c r="J16" s="5" t="str">
        <f>IF(COUNT(MÜz16)&gt;0,COUNT(MÜz16),"")</f>
        <v/>
      </c>
      <c r="K16" s="8" t="str">
        <f>IF(COUNT(MÜz16)&gt;0,AVERAGE(MÜz16),"")</f>
        <v/>
      </c>
      <c r="M16" s="5"/>
      <c r="N16" s="5"/>
      <c r="O16" s="5"/>
      <c r="P16" s="5"/>
      <c r="Q16" s="5"/>
      <c r="R16" s="5"/>
      <c r="S16" s="5"/>
      <c r="U16" s="5"/>
      <c r="V16" s="5"/>
      <c r="W16" s="5"/>
      <c r="X16" s="5"/>
      <c r="Y16" s="5"/>
      <c r="Z16" s="5"/>
      <c r="AA16" s="5"/>
      <c r="AB16" s="5"/>
      <c r="AC16" s="5"/>
      <c r="AE16" s="5"/>
      <c r="AF16" s="5"/>
      <c r="AG16" s="5"/>
      <c r="AH16" s="5"/>
      <c r="AI16" s="5"/>
      <c r="AJ16" s="5"/>
    </row>
    <row r="17" spans="1:36" x14ac:dyDescent="0.15">
      <c r="A17" s="2" t="s">
        <v>41</v>
      </c>
      <c r="B17" s="2" t="s">
        <v>41</v>
      </c>
      <c r="C17" s="6" t="str">
        <f>IF(COUNT(N_SCHNITTz17)&gt;0,N_SCHNITTz17-0.095,"")</f>
        <v/>
      </c>
      <c r="D17" s="7" t="str">
        <f>IF(COUNT(schriftl_z17)&lt;1,mwMÜz17,IF(COUNT(MÜz17)&lt;1,schriftl_z17,IF(COUNT(MÜz17)&gt;0,((schriftl_z17*2)+mwMÜz17)/3)))</f>
        <v/>
      </c>
      <c r="E17" s="8" t="str">
        <f>IF(anzKAz17&lt;1,mwKUz17,IF(anzKUz17&lt;1,mwKAz17,IF(anzKUz17&lt;8,((anzKAz17)*(mwKAz17)+(mwKUz17))/((anzKAz17)+1),IF(anzKUz17&gt;7,((anzKAz17)*(mwKAz17)+(mwKUz17)*2)/((anzKAz17)+2)))))</f>
        <v/>
      </c>
      <c r="F17" s="5">
        <f>COUNT(_KAz17)</f>
        <v>0</v>
      </c>
      <c r="G17" s="8" t="str">
        <f>IF(anzKAz17&gt;6,(SUM(_KAz17)-MAX(_KAz17))/((anzKAz17)-1),IF(anzKAz17&gt;0,AVERAGE(_KAz17),IF(anzKAz17&lt;1,"")))</f>
        <v/>
      </c>
      <c r="H17" s="5">
        <f>COUNT(_KUz17)</f>
        <v>0</v>
      </c>
      <c r="I17" s="8" t="str">
        <f>IF(anzKUz17&gt;8,(SUM(_KUz17)-MAX(_KUz17))/((anzKUz17)-1),IF(anzKUz17&gt;0,AVERAGE(_KUz17),IF(anzKUz17&lt;1,"")))</f>
        <v/>
      </c>
      <c r="J17" s="5" t="str">
        <f>IF(COUNT(MÜz17)&gt;0,COUNT(MÜz17),"")</f>
        <v/>
      </c>
      <c r="K17" s="8" t="str">
        <f>IF(COUNT(MÜz17)&gt;0,AVERAGE(MÜz17),"")</f>
        <v/>
      </c>
      <c r="M17" s="5"/>
      <c r="N17" s="5"/>
      <c r="O17" s="5"/>
      <c r="P17" s="5"/>
      <c r="Q17" s="5"/>
      <c r="R17" s="5"/>
      <c r="S17" s="5"/>
      <c r="U17" s="5"/>
      <c r="V17" s="5"/>
      <c r="W17" s="5"/>
      <c r="X17" s="5"/>
      <c r="Y17" s="5"/>
      <c r="Z17" s="5"/>
      <c r="AA17" s="5"/>
      <c r="AB17" s="5"/>
      <c r="AC17" s="5"/>
      <c r="AE17" s="5"/>
      <c r="AF17" s="5"/>
      <c r="AG17" s="5"/>
      <c r="AH17" s="5"/>
      <c r="AI17" s="5"/>
      <c r="AJ17" s="5"/>
    </row>
    <row r="18" spans="1:36" x14ac:dyDescent="0.15">
      <c r="A18" s="2" t="s">
        <v>41</v>
      </c>
      <c r="B18" s="2" t="s">
        <v>41</v>
      </c>
      <c r="C18" s="6" t="str">
        <f>IF(COUNT(N_SCHNITTz18)&gt;0,N_SCHNITTz18-0.095,"")</f>
        <v/>
      </c>
      <c r="D18" s="7" t="str">
        <f>IF(COUNT(schriftl_z18)&lt;1,mwMÜz18,IF(COUNT(MÜz18)&lt;1,schriftl_z18,IF(COUNT(MÜz18)&gt;0,((schriftl_z18*2)+mwMÜz18)/3)))</f>
        <v/>
      </c>
      <c r="E18" s="8" t="str">
        <f>IF(anzKAz18&lt;1,mwKUz18,IF(anzKUz18&lt;1,mwKAz18,IF(anzKUz18&lt;8,((anzKAz18)*(mwKAz18)+(mwKUz18))/((anzKAz18)+1),IF(anzKUz18&gt;7,((anzKAz18)*(mwKAz18)+(mwKUz18)*2)/((anzKAz18)+2)))))</f>
        <v/>
      </c>
      <c r="F18" s="5">
        <f>COUNT(_KAz18)</f>
        <v>0</v>
      </c>
      <c r="G18" s="8" t="str">
        <f>IF(anzKAz18&gt;6,(SUM(_KAz18)-MAX(_KAz18))/((anzKAz18)-1),IF(anzKAz18&gt;0,AVERAGE(_KAz18),IF(anzKAz18&lt;1,"")))</f>
        <v/>
      </c>
      <c r="H18" s="5">
        <f>COUNT(_KUz18)</f>
        <v>0</v>
      </c>
      <c r="I18" s="8" t="str">
        <f>IF(anzKUz18&gt;8,(SUM(_KUz18)-MAX(_KUz18))/((anzKUz18)-1),IF(anzKUz18&gt;0,AVERAGE(_KUz18),IF(anzKUz18&lt;1,"")))</f>
        <v/>
      </c>
      <c r="J18" s="5" t="str">
        <f>IF(COUNT(MÜz18)&gt;0,COUNT(MÜz18),"")</f>
        <v/>
      </c>
      <c r="K18" s="8" t="str">
        <f>IF(COUNT(MÜz18)&gt;0,AVERAGE(MÜz18),"")</f>
        <v/>
      </c>
      <c r="M18" s="5"/>
      <c r="N18" s="5"/>
      <c r="O18" s="5"/>
      <c r="P18" s="5"/>
      <c r="Q18" s="5"/>
      <c r="R18" s="5"/>
      <c r="S18" s="5"/>
      <c r="U18" s="5"/>
      <c r="V18" s="5"/>
      <c r="W18" s="5"/>
      <c r="X18" s="5"/>
      <c r="Y18" s="5"/>
      <c r="Z18" s="5"/>
      <c r="AA18" s="5"/>
      <c r="AB18" s="5"/>
      <c r="AC18" s="5"/>
      <c r="AE18" s="5"/>
      <c r="AF18" s="5"/>
      <c r="AG18" s="5"/>
      <c r="AH18" s="5"/>
      <c r="AI18" s="5"/>
      <c r="AJ18" s="5"/>
    </row>
    <row r="19" spans="1:36" x14ac:dyDescent="0.15">
      <c r="A19" s="2" t="s">
        <v>41</v>
      </c>
      <c r="B19" s="2" t="s">
        <v>41</v>
      </c>
      <c r="C19" s="6" t="str">
        <f>IF(COUNT(N_SCHNITTz19)&gt;0,N_SCHNITTz19-0.095,"")</f>
        <v/>
      </c>
      <c r="D19" s="7" t="str">
        <f>IF(COUNT(schriftl_z19)&lt;1,mwMÜz19,IF(COUNT(MÜz19)&lt;1,schriftl_z19,IF(COUNT(MÜz19)&gt;0,((schriftl_z19*2)+mwMÜz19)/3)))</f>
        <v/>
      </c>
      <c r="E19" s="8" t="str">
        <f>IF(anzKAz19&lt;1,mwKUz19,IF(anzKUz19&lt;1,mwKAz19,IF(anzKUz19&lt;8,((anzKAz19)*(mwKAz19)+(mwKUz19))/((anzKAz19)+1),IF(anzKUz19&gt;7,((anzKAz19)*(mwKAz19)+(mwKUz19)*2)/((anzKAz19)+2)))))</f>
        <v/>
      </c>
      <c r="F19" s="5">
        <f>COUNT(_KAz19)</f>
        <v>0</v>
      </c>
      <c r="G19" s="8" t="str">
        <f>IF(anzKAz19&gt;6,(SUM(_KAz19)-MAX(_KAz19))/((anzKAz19)-1),IF(anzKAz19&gt;0,AVERAGE(_KAz19),IF(anzKAz19&lt;1,"")))</f>
        <v/>
      </c>
      <c r="H19" s="5">
        <f>COUNT(_KUz19)</f>
        <v>0</v>
      </c>
      <c r="I19" s="8" t="str">
        <f>IF(anzKUz19&gt;8,(SUM(_KUz19)-MAX(_KUz19))/((anzKUz19)-1),IF(anzKUz19&gt;0,AVERAGE(_KUz19),IF(anzKUz19&lt;1,"")))</f>
        <v/>
      </c>
      <c r="J19" s="5" t="str">
        <f>IF(COUNT(MÜz19)&gt;0,COUNT(MÜz19),"")</f>
        <v/>
      </c>
      <c r="K19" s="8" t="str">
        <f>IF(COUNT(MÜz19)&gt;0,AVERAGE(MÜz19),"")</f>
        <v/>
      </c>
      <c r="M19" s="5"/>
      <c r="N19" s="5"/>
      <c r="O19" s="5"/>
      <c r="P19" s="5"/>
      <c r="Q19" s="5"/>
      <c r="R19" s="5"/>
      <c r="S19" s="5"/>
      <c r="U19" s="5"/>
      <c r="V19" s="5"/>
      <c r="W19" s="5"/>
      <c r="X19" s="5"/>
      <c r="Y19" s="5"/>
      <c r="Z19" s="5"/>
      <c r="AA19" s="5"/>
      <c r="AB19" s="5"/>
      <c r="AC19" s="5"/>
      <c r="AE19" s="5"/>
      <c r="AF19" s="5"/>
      <c r="AG19" s="5"/>
      <c r="AH19" s="5"/>
      <c r="AI19" s="5"/>
      <c r="AJ19" s="5"/>
    </row>
    <row r="20" spans="1:36" x14ac:dyDescent="0.15">
      <c r="A20" s="2" t="s">
        <v>41</v>
      </c>
      <c r="B20" s="2" t="s">
        <v>41</v>
      </c>
      <c r="C20" s="6" t="str">
        <f>IF(COUNT(N_SCHNITTz20)&gt;0,N_SCHNITTz20-0.095,"")</f>
        <v/>
      </c>
      <c r="D20" s="7" t="str">
        <f>IF(COUNT(schriftl_z20)&lt;1,mwMÜz20,IF(COUNT(MÜz20)&lt;1,schriftl_z20,IF(COUNT(MÜz20)&gt;0,((schriftl_z20*2)+mwMÜz20)/3)))</f>
        <v/>
      </c>
      <c r="E20" s="8" t="str">
        <f>IF(anzKAz20&lt;1,mwKUz20,IF(anzKUz20&lt;1,mwKAz20,IF(anzKUz20&lt;8,((anzKAz20)*(mwKAz20)+(mwKUz20))/((anzKAz20)+1),IF(anzKUz20&gt;7,((anzKAz20)*(mwKAz20)+(mwKUz20)*2)/((anzKAz20)+2)))))</f>
        <v/>
      </c>
      <c r="F20" s="5">
        <f>COUNT(_KAz20)</f>
        <v>0</v>
      </c>
      <c r="G20" s="8" t="str">
        <f>IF(anzKAz20&gt;6,(SUM(_KAz20)-MAX(_KAz20))/((anzKAz20)-1),IF(anzKAz20&gt;0,AVERAGE(_KAz20),IF(anzKAz20&lt;1,"")))</f>
        <v/>
      </c>
      <c r="H20" s="5">
        <f>COUNT(_KUz20)</f>
        <v>0</v>
      </c>
      <c r="I20" s="8" t="str">
        <f>IF(anzKUz20&gt;8,(SUM(_KUz20)-MAX(_KUz20))/((anzKUz20)-1),IF(anzKUz20&gt;0,AVERAGE(_KUz20),IF(anzKUz20&lt;1,"")))</f>
        <v/>
      </c>
      <c r="J20" s="5" t="str">
        <f>IF(COUNT(MÜz20)&gt;0,COUNT(MÜz20),"")</f>
        <v/>
      </c>
      <c r="K20" s="8" t="str">
        <f>IF(COUNT(MÜz20)&gt;0,AVERAGE(MÜz20),"")</f>
        <v/>
      </c>
      <c r="M20" s="5"/>
      <c r="N20" s="5"/>
      <c r="O20" s="5"/>
      <c r="P20" s="5"/>
      <c r="Q20" s="5"/>
      <c r="R20" s="5"/>
      <c r="S20" s="5"/>
      <c r="U20" s="5"/>
      <c r="V20" s="5"/>
      <c r="W20" s="5"/>
      <c r="X20" s="5"/>
      <c r="Y20" s="5"/>
      <c r="Z20" s="5"/>
      <c r="AA20" s="5"/>
      <c r="AB20" s="5"/>
      <c r="AC20" s="5"/>
      <c r="AE20" s="5"/>
      <c r="AF20" s="5"/>
      <c r="AG20" s="5"/>
      <c r="AH20" s="5"/>
      <c r="AI20" s="5"/>
      <c r="AJ20" s="5"/>
    </row>
    <row r="21" spans="1:36" x14ac:dyDescent="0.15">
      <c r="A21" s="2" t="s">
        <v>41</v>
      </c>
      <c r="B21" s="2" t="s">
        <v>41</v>
      </c>
      <c r="C21" s="6" t="str">
        <f>IF(COUNT(N_SCHNITTz21)&gt;0,N_SCHNITTz21-0.095,"")</f>
        <v/>
      </c>
      <c r="D21" s="7" t="str">
        <f>IF(COUNT(schriftl_z21)&lt;1,mwMÜz21,IF(COUNT(MÜz21)&lt;1,schriftl_z21,IF(COUNT(MÜz21)&gt;0,((schriftl_z21*2)+mwMÜz21)/3)))</f>
        <v/>
      </c>
      <c r="E21" s="8" t="str">
        <f>IF(anzKAz21&lt;1,mwKUz21,IF(anzKUz21&lt;1,mwKAz21,IF(anzKUz21&lt;8,((anzKAz21)*(mwKAz21)+(mwKUz21))/((anzKAz21)+1),IF(anzKUz21&gt;7,((anzKAz21)*(mwKAz21)+(mwKUz21)*2)/((anzKAz21)+2)))))</f>
        <v/>
      </c>
      <c r="F21" s="5">
        <f>COUNT(_KAz21)</f>
        <v>0</v>
      </c>
      <c r="G21" s="8" t="str">
        <f>IF(anzKAz21&gt;6,(SUM(_KAz21)-MAX(_KAz21))/((anzKAz21)-1),IF(anzKAz21&gt;0,AVERAGE(_KAz21),IF(anzKAz21&lt;1,"")))</f>
        <v/>
      </c>
      <c r="H21" s="5">
        <f>COUNT(_KUz21)</f>
        <v>0</v>
      </c>
      <c r="I21" s="8" t="str">
        <f>IF(anzKUz21&gt;8,(SUM(_KUz21)-MAX(_KUz21))/((anzKUz21)-1),IF(anzKUz21&gt;0,AVERAGE(_KUz21),IF(anzKUz21&lt;1,"")))</f>
        <v/>
      </c>
      <c r="J21" s="5" t="str">
        <f>IF(COUNT(MÜz21)&gt;0,COUNT(MÜz21),"")</f>
        <v/>
      </c>
      <c r="K21" s="8" t="str">
        <f>IF(COUNT(MÜz21)&gt;0,AVERAGE(MÜz21),"")</f>
        <v/>
      </c>
      <c r="M21" s="5"/>
      <c r="N21" s="5"/>
      <c r="O21" s="5"/>
      <c r="P21" s="5"/>
      <c r="Q21" s="5"/>
      <c r="R21" s="5"/>
      <c r="S21" s="5"/>
      <c r="U21" s="5"/>
      <c r="V21" s="5"/>
      <c r="W21" s="5"/>
      <c r="X21" s="5"/>
      <c r="Y21" s="5"/>
      <c r="Z21" s="5"/>
      <c r="AA21" s="5"/>
      <c r="AB21" s="5"/>
      <c r="AC21" s="5"/>
      <c r="AE21" s="5"/>
      <c r="AF21" s="5"/>
      <c r="AG21" s="5"/>
      <c r="AH21" s="5"/>
      <c r="AI21" s="5"/>
      <c r="AJ21" s="5"/>
    </row>
    <row r="22" spans="1:36" x14ac:dyDescent="0.15">
      <c r="A22" s="2" t="s">
        <v>41</v>
      </c>
      <c r="B22" s="2" t="s">
        <v>41</v>
      </c>
      <c r="C22" s="6" t="str">
        <f>IF(COUNT(N_SCHNITTz22)&gt;0,N_SCHNITTz22-0.095,"")</f>
        <v/>
      </c>
      <c r="D22" s="7" t="str">
        <f>IF(COUNT(schriftl_z22)&lt;1,mwMÜz22,IF(COUNT(MÜz22)&lt;1,schriftl_z22,IF(COUNT(MÜz22)&gt;0,((schriftl_z22*2)+mwMÜz22)/3)))</f>
        <v/>
      </c>
      <c r="E22" s="8" t="str">
        <f>IF(anzKAz22&lt;1,mwKUz22,IF(anzKUz22&lt;1,mwKAz22,IF(anzKUz22&lt;8,((anzKAz22)*(mwKAz22)+(mwKUz22))/((anzKAz22)+1),IF(anzKUz22&gt;7,((anzKAz22)*(mwKAz22)+(mwKUz22)*2)/((anzKAz22)+2)))))</f>
        <v/>
      </c>
      <c r="F22" s="5">
        <f>COUNT(_KAz22)</f>
        <v>0</v>
      </c>
      <c r="G22" s="8" t="str">
        <f>IF(anzKAz22&gt;6,(SUM(_KAz22)-MAX(_KAz22))/((anzKAz22)-1),IF(anzKAz22&gt;0,AVERAGE(_KAz22),IF(anzKAz22&lt;1,"")))</f>
        <v/>
      </c>
      <c r="H22" s="5">
        <f>COUNT(_KUz22)</f>
        <v>0</v>
      </c>
      <c r="I22" s="8" t="str">
        <f>IF(anzKUz22&gt;8,(SUM(_KUz22)-MAX(_KUz22))/((anzKUz22)-1),IF(anzKUz22&gt;0,AVERAGE(_KUz22),IF(anzKUz22&lt;1,"")))</f>
        <v/>
      </c>
      <c r="J22" s="5" t="str">
        <f>IF(COUNT(MÜz22)&gt;0,COUNT(MÜz22),"")</f>
        <v/>
      </c>
      <c r="K22" s="8" t="str">
        <f>IF(COUNT(MÜz22)&gt;0,AVERAGE(MÜz22),"")</f>
        <v/>
      </c>
      <c r="M22" s="5"/>
      <c r="N22" s="5"/>
      <c r="O22" s="5"/>
      <c r="P22" s="5"/>
      <c r="Q22" s="5"/>
      <c r="R22" s="5"/>
      <c r="S22" s="5"/>
      <c r="U22" s="5"/>
      <c r="V22" s="5"/>
      <c r="W22" s="5"/>
      <c r="X22" s="5"/>
      <c r="Y22" s="5"/>
      <c r="Z22" s="5"/>
      <c r="AA22" s="5"/>
      <c r="AB22" s="5"/>
      <c r="AC22" s="5"/>
      <c r="AE22" s="5"/>
      <c r="AF22" s="5"/>
      <c r="AG22" s="5"/>
      <c r="AH22" s="5"/>
      <c r="AI22" s="5"/>
      <c r="AJ22" s="5"/>
    </row>
    <row r="23" spans="1:36" x14ac:dyDescent="0.15">
      <c r="A23" s="2" t="s">
        <v>41</v>
      </c>
      <c r="B23" s="2" t="s">
        <v>41</v>
      </c>
      <c r="C23" s="6" t="str">
        <f>IF(COUNT(N_SCHNITTz23)&gt;0,N_SCHNITTz23-0.095,"")</f>
        <v/>
      </c>
      <c r="D23" s="7" t="str">
        <f>IF(COUNT(schriftl_z23)&lt;1,mwMÜz23,IF(COUNT(MÜz23)&lt;1,schriftl_z23,IF(COUNT(MÜz23)&gt;0,((schriftl_z23*2)+mwMÜz23)/3)))</f>
        <v/>
      </c>
      <c r="E23" s="8" t="str">
        <f>IF(anzKAz23&lt;1,mwKUz23,IF(anzKUz23&lt;1,mwKAz23,IF(anzKUz23&lt;8,((anzKAz23)*(mwKAz23)+(mwKUz23))/((anzKAz23)+1),IF(anzKUz23&gt;7,((anzKAz23)*(mwKAz23)+(mwKUz23)*2)/((anzKAz23)+2)))))</f>
        <v/>
      </c>
      <c r="F23" s="5">
        <f>COUNT(_KAz23)</f>
        <v>0</v>
      </c>
      <c r="G23" s="8" t="str">
        <f>IF(anzKAz23&gt;6,(SUM(_KAz23)-MAX(_KAz23))/((anzKAz23)-1),IF(anzKAz23&gt;0,AVERAGE(_KAz23),IF(anzKAz23&lt;1,"")))</f>
        <v/>
      </c>
      <c r="H23" s="5">
        <f>COUNT(_KUz23)</f>
        <v>0</v>
      </c>
      <c r="I23" s="8" t="str">
        <f>IF(anzKUz23&gt;8,(SUM(_KUz23)-MAX(_KUz23))/((anzKUz23)-1),IF(anzKUz23&gt;0,AVERAGE(_KUz23),IF(anzKUz23&lt;1,"")))</f>
        <v/>
      </c>
      <c r="J23" s="5" t="str">
        <f>IF(COUNT(MÜz23)&gt;0,COUNT(MÜz23),"")</f>
        <v/>
      </c>
      <c r="K23" s="8" t="str">
        <f>IF(COUNT(MÜz23)&gt;0,AVERAGE(MÜz23),"")</f>
        <v/>
      </c>
      <c r="M23" s="5"/>
      <c r="N23" s="5"/>
      <c r="O23" s="5"/>
      <c r="P23" s="5"/>
      <c r="Q23" s="5"/>
      <c r="R23" s="5"/>
      <c r="S23" s="5"/>
      <c r="U23" s="5"/>
      <c r="V23" s="5"/>
      <c r="W23" s="5"/>
      <c r="X23" s="5"/>
      <c r="Y23" s="5"/>
      <c r="Z23" s="5"/>
      <c r="AA23" s="5"/>
      <c r="AB23" s="5"/>
      <c r="AC23" s="5"/>
      <c r="AE23" s="5"/>
      <c r="AF23" s="5"/>
      <c r="AG23" s="5"/>
      <c r="AH23" s="5"/>
      <c r="AI23" s="5"/>
      <c r="AJ23" s="5"/>
    </row>
    <row r="24" spans="1:36" x14ac:dyDescent="0.15">
      <c r="A24" s="2" t="s">
        <v>41</v>
      </c>
      <c r="B24" s="2" t="s">
        <v>41</v>
      </c>
      <c r="C24" s="6" t="str">
        <f>IF(COUNT(N_SCHNITTz24)&gt;0,N_SCHNITTz24-0.095,"")</f>
        <v/>
      </c>
      <c r="D24" s="7" t="str">
        <f>IF(COUNT(schriftl_z24)&lt;1,mwMÜz24,IF(COUNT(MÜz24)&lt;1,schriftl_z24,IF(COUNT(MÜz24)&gt;0,((schriftl_z24*2)+mwMÜz24)/3)))</f>
        <v/>
      </c>
      <c r="E24" s="8" t="str">
        <f>IF(anzKAz24&lt;1,mwKUz24,IF(anzKUz24&lt;1,mwKAz24,IF(anzKUz24&lt;8,((anzKAz24)*(mwKAz24)+(mwKUz24))/((anzKAz24)+1),IF(anzKUz24&gt;7,((anzKAz24)*(mwKAz24)+(mwKUz24)*2)/((anzKAz24)+2)))))</f>
        <v/>
      </c>
      <c r="F24" s="5">
        <f>COUNT(_KAz24)</f>
        <v>0</v>
      </c>
      <c r="G24" s="8" t="str">
        <f>IF(anzKAz24&gt;6,(SUM(_KAz24)-MAX(_KAz24))/((anzKAz24)-1),IF(anzKAz24&gt;0,AVERAGE(_KAz24),IF(anzKAz24&lt;1,"")))</f>
        <v/>
      </c>
      <c r="H24" s="5">
        <f>COUNT(_KUz24)</f>
        <v>0</v>
      </c>
      <c r="I24" s="8" t="str">
        <f>IF(anzKUz24&gt;8,(SUM(_KUz24)-MAX(_KUz24))/((anzKUz24)-1),IF(anzKUz24&gt;0,AVERAGE(_KUz24),IF(anzKUz24&lt;1,"")))</f>
        <v/>
      </c>
      <c r="J24" s="5" t="str">
        <f>IF(COUNT(MÜz24)&gt;0,COUNT(MÜz24),"")</f>
        <v/>
      </c>
      <c r="K24" s="8" t="str">
        <f>IF(COUNT(MÜz24)&gt;0,AVERAGE(MÜz24),"")</f>
        <v/>
      </c>
      <c r="M24" s="5"/>
      <c r="N24" s="5"/>
      <c r="O24" s="5"/>
      <c r="P24" s="5"/>
      <c r="Q24" s="5"/>
      <c r="R24" s="5"/>
      <c r="S24" s="5"/>
      <c r="U24" s="5"/>
      <c r="V24" s="5"/>
      <c r="W24" s="5"/>
      <c r="X24" s="5"/>
      <c r="Y24" s="5"/>
      <c r="Z24" s="5"/>
      <c r="AA24" s="5"/>
      <c r="AB24" s="5"/>
      <c r="AC24" s="5"/>
      <c r="AE24" s="5"/>
      <c r="AF24" s="5"/>
      <c r="AG24" s="5"/>
      <c r="AH24" s="5"/>
      <c r="AI24" s="5"/>
      <c r="AJ24" s="5"/>
    </row>
    <row r="25" spans="1:36" x14ac:dyDescent="0.15">
      <c r="A25" s="2" t="s">
        <v>41</v>
      </c>
      <c r="B25" s="2" t="s">
        <v>41</v>
      </c>
      <c r="C25" s="6" t="str">
        <f>IF(COUNT(N_SCHNITTz25)&gt;0,N_SCHNITTz25-0.095,"")</f>
        <v/>
      </c>
      <c r="D25" s="7" t="str">
        <f>IF(COUNT(schriftl_z25)&lt;1,mwMÜz25,IF(COUNT(MÜz25)&lt;1,schriftl_z25,IF(COUNT(MÜz25)&gt;0,((schriftl_z25*2)+mwMÜz25)/3)))</f>
        <v/>
      </c>
      <c r="E25" s="8" t="str">
        <f>IF(anzKAz25&lt;1,mwKUz25,IF(anzKUz25&lt;1,mwKAz25,IF(anzKUz25&lt;8,((anzKAz25)*(mwKAz25)+(mwKUz25))/((anzKAz25)+1),IF(anzKUz25&gt;7,((anzKAz25)*(mwKAz25)+(mwKUz25)*2)/((anzKAz25)+2)))))</f>
        <v/>
      </c>
      <c r="F25" s="5">
        <f>COUNT(_KAz25)</f>
        <v>0</v>
      </c>
      <c r="G25" s="8" t="str">
        <f>IF(anzKAz25&gt;6,(SUM(_KAz25)-MAX(_KAz25))/((anzKAz25)-1),IF(anzKAz25&gt;0,AVERAGE(_KAz25),IF(anzKAz25&lt;1,"")))</f>
        <v/>
      </c>
      <c r="H25" s="5">
        <f>COUNT(_KUz25)</f>
        <v>0</v>
      </c>
      <c r="I25" s="8" t="str">
        <f>IF(anzKUz25&gt;8,(SUM(_KUz25)-MAX(_KUz25))/((anzKUz25)-1),IF(anzKUz25&gt;0,AVERAGE(_KUz25),IF(anzKUz25&lt;1,"")))</f>
        <v/>
      </c>
      <c r="J25" s="5" t="str">
        <f>IF(COUNT(MÜz25)&gt;0,COUNT(MÜz25),"")</f>
        <v/>
      </c>
      <c r="K25" s="8" t="str">
        <f>IF(COUNT(MÜz25)&gt;0,AVERAGE(MÜz25),"")</f>
        <v/>
      </c>
      <c r="M25" s="5"/>
      <c r="N25" s="5"/>
      <c r="O25" s="5"/>
      <c r="P25" s="5"/>
      <c r="Q25" s="5"/>
      <c r="R25" s="5"/>
      <c r="S25" s="5"/>
      <c r="U25" s="5"/>
      <c r="V25" s="5"/>
      <c r="W25" s="5"/>
      <c r="X25" s="5"/>
      <c r="Y25" s="5"/>
      <c r="Z25" s="5"/>
      <c r="AA25" s="5"/>
      <c r="AB25" s="5"/>
      <c r="AC25" s="5"/>
      <c r="AE25" s="5"/>
      <c r="AF25" s="5"/>
      <c r="AG25" s="5"/>
      <c r="AH25" s="5"/>
      <c r="AI25" s="5"/>
      <c r="AJ25" s="5"/>
    </row>
    <row r="26" spans="1:36" ht="12.75" customHeight="1" x14ac:dyDescent="0.15">
      <c r="A26" s="2" t="s">
        <v>41</v>
      </c>
      <c r="B26" s="2" t="s">
        <v>41</v>
      </c>
      <c r="C26" s="6" t="str">
        <f>IF(COUNT(N_SCHNITTz26)&gt;0,N_SCHNITTz26-0.095,"")</f>
        <v/>
      </c>
      <c r="D26" s="7" t="str">
        <f>IF(COUNT(schriftl_z26)&lt;1,mwMÜz26,IF(COUNT(MÜz26)&lt;1,schriftl_z26,IF(COUNT(MÜz26)&gt;0,((schriftl_z26*2)+mwMÜz26)/3)))</f>
        <v/>
      </c>
      <c r="E26" s="8" t="str">
        <f>IF(anzKAz26&lt;1,mwKUz26,IF(anzKUz26&lt;1,mwKAz26,IF(anzKUz26&lt;8,((anzKAz26)*(mwKAz26)+(mwKUz26))/((anzKAz26)+1),IF(anzKUz26&gt;7,((anzKAz26)*(mwKAz26)+(mwKUz26)*2)/((anzKAz26)+2)))))</f>
        <v/>
      </c>
      <c r="F26" s="5">
        <f>COUNT(_KAz26)</f>
        <v>0</v>
      </c>
      <c r="G26" s="8" t="str">
        <f>IF(anzKAz26&gt;6,(SUM(_KAz26)-MAX(_KAz26))/((anzKAz26)-1),IF(anzKAz26&gt;0,AVERAGE(_KAz26),IF(anzKAz26&lt;1,"")))</f>
        <v/>
      </c>
      <c r="H26" s="5">
        <f>COUNT(_KUz26)</f>
        <v>0</v>
      </c>
      <c r="I26" s="8" t="str">
        <f>IF(anzKUz26&gt;8,(SUM(_KUz26)-MAX(_KUz26))/((anzKUz26)-1),IF(anzKUz26&gt;0,AVERAGE(_KUz26),IF(anzKUz26&lt;1,"")))</f>
        <v/>
      </c>
      <c r="J26" s="5" t="str">
        <f>IF(COUNT(MÜz26)&gt;0,COUNT(MÜz26),"")</f>
        <v/>
      </c>
      <c r="K26" s="8" t="str">
        <f>IF(COUNT(MÜz26)&gt;0,AVERAGE(MÜz26),"")</f>
        <v/>
      </c>
      <c r="M26" s="5"/>
      <c r="N26" s="5"/>
      <c r="O26" s="5"/>
      <c r="P26" s="5"/>
      <c r="Q26" s="5"/>
      <c r="R26" s="5"/>
      <c r="S26" s="5"/>
      <c r="U26" s="5"/>
      <c r="V26" s="5"/>
      <c r="W26" s="5"/>
      <c r="X26" s="5"/>
      <c r="Y26" s="5"/>
      <c r="Z26" s="5"/>
      <c r="AA26" s="5"/>
      <c r="AB26" s="5"/>
      <c r="AC26" s="5"/>
      <c r="AE26" s="5"/>
      <c r="AF26" s="5"/>
      <c r="AG26" s="5"/>
      <c r="AH26" s="5"/>
      <c r="AI26" s="5"/>
      <c r="AJ26" s="5"/>
    </row>
    <row r="27" spans="1:36" x14ac:dyDescent="0.15">
      <c r="A27" s="2" t="s">
        <v>41</v>
      </c>
      <c r="B27" s="2" t="s">
        <v>41</v>
      </c>
      <c r="C27" s="6" t="str">
        <f>IF(COUNT(N_SCHNITTz27)&gt;0,N_SCHNITTz27-0.095,"")</f>
        <v/>
      </c>
      <c r="D27" s="7" t="str">
        <f>IF(COUNT(schriftl_z27)&lt;1,mwMÜz27,IF(COUNT(MÜz27)&lt;1,schriftl_z27,IF(COUNT(MÜz27)&gt;0,((schriftl_z27*2)+mwMÜz27)/3)))</f>
        <v/>
      </c>
      <c r="E27" s="8" t="str">
        <f>IF(anzKAz27&lt;1,mwKUz27,IF(anzKUz27&lt;1,mwKAz27,IF(anzKUz27&lt;8,((anzKAz27)*(mwKAz27)+(mwKUz27))/((anzKAz27)+1),IF(anzKUz27&gt;7,((anzKAz27)*(mwKAz27)+(mwKUz27)*2)/((anzKAz27)+2)))))</f>
        <v/>
      </c>
      <c r="F27" s="5">
        <f>COUNT(_KAz27)</f>
        <v>0</v>
      </c>
      <c r="G27" s="8" t="str">
        <f>IF(anzKAz27&gt;6,(SUM(_KAz27)-MAX(_KAz27))/((anzKAz27)-1),IF(anzKAz27&gt;0,AVERAGE(_KAz27),IF(anzKAz27&lt;1,"")))</f>
        <v/>
      </c>
      <c r="H27" s="5">
        <f>COUNT(_KUz27)</f>
        <v>0</v>
      </c>
      <c r="I27" s="8" t="str">
        <f>IF(anzKUz27&gt;8,(SUM(_KUz27)-MAX(_KUz27))/((anzKUz27)-1),IF(anzKUz27&gt;0,AVERAGE(_KUz27),IF(anzKUz27&lt;1,"")))</f>
        <v/>
      </c>
      <c r="J27" s="5" t="str">
        <f>IF(COUNT(MÜz27)&gt;0,COUNT(MÜz27),"")</f>
        <v/>
      </c>
      <c r="K27" s="8" t="str">
        <f>IF(COUNT(MÜz27)&gt;0,AVERAGE(MÜz27),"")</f>
        <v/>
      </c>
      <c r="M27" s="5"/>
      <c r="N27" s="5"/>
      <c r="O27" s="5"/>
      <c r="P27" s="5"/>
      <c r="Q27" s="5"/>
      <c r="R27" s="5"/>
      <c r="S27" s="5"/>
      <c r="U27" s="5"/>
      <c r="V27" s="5"/>
      <c r="W27" s="5"/>
      <c r="X27" s="5"/>
      <c r="Y27" s="5"/>
      <c r="Z27" s="5"/>
      <c r="AA27" s="5"/>
      <c r="AB27" s="5"/>
      <c r="AC27" s="5"/>
      <c r="AE27" s="5"/>
      <c r="AF27" s="5"/>
      <c r="AG27" s="5"/>
      <c r="AH27" s="5"/>
      <c r="AI27" s="5"/>
      <c r="AJ27" s="5"/>
    </row>
    <row r="28" spans="1:36" x14ac:dyDescent="0.15">
      <c r="A28" s="2" t="s">
        <v>41</v>
      </c>
      <c r="B28" s="2" t="s">
        <v>41</v>
      </c>
      <c r="C28" s="6" t="str">
        <f>IF(COUNT(N_SCHNITTz28)&gt;0,N_SCHNITTz28-0.095,"")</f>
        <v/>
      </c>
      <c r="D28" s="7" t="str">
        <f>IF(COUNT(schriftl_z28)&lt;1,mwMÜz28,IF(COUNT(MÜz28)&lt;1,schriftl_z28,IF(COUNT(MÜz28)&gt;0,((schriftl_z28*2)+mwMÜz28)/3)))</f>
        <v/>
      </c>
      <c r="E28" s="8" t="str">
        <f>IF(anzKAz28&lt;1,mwKUz28,IF(anzKUz28&lt;1,mwKAz28,IF(anzKUz28&lt;8,((anzKAz28)*(mwKAz28)+(mwKUz28))/((anzKAz28)+1),IF(anzKUz28&gt;7,((anzKAz28)*(mwKAz28)+(mwKUz28)*2)/((anzKAz28)+2)))))</f>
        <v/>
      </c>
      <c r="F28" s="5">
        <f>COUNT(_KAz28)</f>
        <v>0</v>
      </c>
      <c r="G28" s="8" t="str">
        <f>IF(anzKAz28&gt;6,(SUM(_KAz28)-MAX(_KAz28))/((anzKAz28)-1),IF(anzKAz28&gt;0,AVERAGE(_KAz28),IF(anzKAz28&lt;1,"")))</f>
        <v/>
      </c>
      <c r="H28" s="5">
        <f>COUNT(_KUz28)</f>
        <v>0</v>
      </c>
      <c r="I28" s="8" t="str">
        <f>IF(anzKUz28&gt;8,(SUM(_KUz28)-MAX(_KUz28))/((anzKUz28)-1),IF(anzKUz28&gt;0,AVERAGE(_KUz28),IF(anzKUz28&lt;1,"")))</f>
        <v/>
      </c>
      <c r="J28" s="5" t="str">
        <f>IF(COUNT(MÜz28)&gt;0,COUNT(MÜz28),"")</f>
        <v/>
      </c>
      <c r="K28" s="8" t="str">
        <f>IF(COUNT(MÜz28)&gt;0,AVERAGE(MÜz28),"")</f>
        <v/>
      </c>
      <c r="M28" s="5"/>
      <c r="N28" s="5"/>
      <c r="O28" s="5"/>
      <c r="P28" s="5"/>
      <c r="Q28" s="5"/>
      <c r="R28" s="5"/>
      <c r="S28" s="5"/>
      <c r="U28" s="5"/>
      <c r="V28" s="5"/>
      <c r="W28" s="5"/>
      <c r="X28" s="5"/>
      <c r="Y28" s="5"/>
      <c r="Z28" s="5"/>
      <c r="AA28" s="5"/>
      <c r="AB28" s="5"/>
      <c r="AC28" s="5"/>
      <c r="AE28" s="5"/>
      <c r="AF28" s="5"/>
      <c r="AG28" s="5"/>
      <c r="AH28" s="5"/>
      <c r="AI28" s="5"/>
      <c r="AJ28" s="5"/>
    </row>
    <row r="29" spans="1:36" x14ac:dyDescent="0.15">
      <c r="A29" s="2" t="s">
        <v>41</v>
      </c>
      <c r="B29" s="2" t="s">
        <v>41</v>
      </c>
      <c r="C29" s="6" t="str">
        <f>IF(COUNT(N_SCHNITTz29)&gt;0,N_SCHNITTz29-0.095,"")</f>
        <v/>
      </c>
      <c r="D29" s="7" t="str">
        <f>IF(COUNT(schriftl_z29)&lt;1,mwMÜz29,IF(COUNT(MÜz29)&lt;1,schriftl_z29,IF(COUNT(MÜz29)&gt;0,((schriftl_z29*2)+mwMÜz29)/3)))</f>
        <v/>
      </c>
      <c r="E29" s="8" t="str">
        <f>IF(anzKAz29&lt;1,mwKUz29,IF(anzKUz29&lt;1,mwKAz29,IF(anzKUz29&lt;8,((anzKAz29)*(mwKAz29)+(mwKUz29))/((anzKAz29)+1),IF(anzKUz29&gt;7,((anzKAz29)*(mwKAz29)+(mwKUz29)*2)/((anzKAz29)+2)))))</f>
        <v/>
      </c>
      <c r="F29" s="5">
        <f>COUNT(_KAz29)</f>
        <v>0</v>
      </c>
      <c r="G29" s="8" t="str">
        <f>IF(anzKAz29&gt;6,(SUM(_KAz29)-MAX(_KAz29))/((anzKAz29)-1),IF(anzKAz29&gt;0,AVERAGE(_KAz29),IF(anzKAz29&lt;1,"")))</f>
        <v/>
      </c>
      <c r="H29" s="5">
        <f>COUNT(_KUz29)</f>
        <v>0</v>
      </c>
      <c r="I29" s="8" t="str">
        <f>IF(anzKUz29&gt;8,(SUM(_KUz29)-MAX(_KUz29))/((anzKUz29)-1),IF(anzKUz29&gt;0,AVERAGE(_KUz29),IF(anzKUz29&lt;1,"")))</f>
        <v/>
      </c>
      <c r="J29" s="5" t="str">
        <f>IF(COUNT(MÜz29)&gt;0,COUNT(MÜz29),"")</f>
        <v/>
      </c>
      <c r="K29" s="8" t="str">
        <f>IF(COUNT(MÜz29)&gt;0,AVERAGE(MÜz29),"")</f>
        <v/>
      </c>
      <c r="M29" s="5"/>
      <c r="N29" s="5"/>
      <c r="O29" s="5"/>
      <c r="P29" s="5"/>
      <c r="Q29" s="5"/>
      <c r="R29" s="5"/>
      <c r="S29" s="5"/>
      <c r="U29" s="5"/>
      <c r="V29" s="5"/>
      <c r="W29" s="5"/>
      <c r="X29" s="5"/>
      <c r="Y29" s="5"/>
      <c r="Z29" s="5"/>
      <c r="AA29" s="5"/>
      <c r="AB29" s="5"/>
      <c r="AC29" s="5"/>
      <c r="AE29" s="5"/>
      <c r="AF29" s="5"/>
      <c r="AG29" s="5"/>
      <c r="AH29" s="5"/>
      <c r="AI29" s="5"/>
      <c r="AJ29" s="5"/>
    </row>
    <row r="30" spans="1:36" x14ac:dyDescent="0.15">
      <c r="A30" s="2" t="s">
        <v>41</v>
      </c>
      <c r="B30" s="2" t="s">
        <v>41</v>
      </c>
      <c r="C30" s="6" t="str">
        <f>IF(COUNT(N_SCHNITTz30)&gt;0,N_SCHNITTz30-0.095,"")</f>
        <v/>
      </c>
      <c r="D30" s="7" t="str">
        <f>IF(COUNT(schriftl_z30)&lt;1,mwMÜz30,IF(COUNT(MÜz30)&lt;1,schriftl_z30,IF(COUNT(MÜz30)&gt;0,((schriftl_z30*2)+mwMÜz30)/3)))</f>
        <v/>
      </c>
      <c r="E30" s="8" t="str">
        <f>IF(anzKAz30&lt;1,mwKUz30,IF(anzKUz30&lt;1,mwKAz30,IF(anzKUz30&lt;8,((anzKAz30)*(mwKAz30)+(mwKUz30))/((anzKAz30)+1),IF(anzKUz30&gt;7,((anzKAz30)*(mwKAz30)+(mwKUz30)*2)/((anzKAz30)+2)))))</f>
        <v/>
      </c>
      <c r="F30" s="5">
        <f>COUNT(_KAz30)</f>
        <v>0</v>
      </c>
      <c r="G30" s="8" t="str">
        <f>IF(anzKAz30&gt;6,(SUM(_KAz30)-MAX(_KAz30))/((anzKAz30)-1),IF(anzKAz30&gt;0,AVERAGE(_KAz30),IF(anzKAz30&lt;1,"")))</f>
        <v/>
      </c>
      <c r="H30" s="5">
        <f>COUNT(_KUz30)</f>
        <v>0</v>
      </c>
      <c r="I30" s="8" t="str">
        <f>IF(anzKUz30&gt;8,(SUM(_KUz30)-MAX(_KUz30))/((anzKUz30)-1),IF(anzKUz30&gt;0,AVERAGE(_KUz30),IF(anzKUz30&lt;1,"")))</f>
        <v/>
      </c>
      <c r="J30" s="5" t="str">
        <f>IF(COUNT(MÜz30)&gt;0,COUNT(MÜz30),"")</f>
        <v/>
      </c>
      <c r="K30" s="8" t="str">
        <f>IF(COUNT(MÜz30)&gt;0,AVERAGE(MÜz30),"")</f>
        <v/>
      </c>
      <c r="M30" s="5"/>
      <c r="N30" s="5"/>
      <c r="O30" s="5"/>
      <c r="P30" s="5"/>
      <c r="Q30" s="5"/>
      <c r="R30" s="5" t="s">
        <v>41</v>
      </c>
      <c r="S30" s="5" t="s">
        <v>41</v>
      </c>
      <c r="T30" s="2" t="s">
        <v>41</v>
      </c>
      <c r="U30" s="5" t="s">
        <v>41</v>
      </c>
      <c r="V30" s="5" t="s">
        <v>41</v>
      </c>
      <c r="W30" s="5"/>
      <c r="X30" s="5"/>
      <c r="Y30" s="5"/>
      <c r="Z30" s="5"/>
      <c r="AA30" s="5"/>
      <c r="AB30" s="5"/>
      <c r="AC30" s="5"/>
      <c r="AE30" s="5"/>
      <c r="AF30" s="5"/>
      <c r="AG30" s="5"/>
      <c r="AH30" s="5"/>
      <c r="AI30" s="5"/>
      <c r="AJ30" s="5"/>
    </row>
    <row r="31" spans="1:36" x14ac:dyDescent="0.15">
      <c r="A31" s="2" t="s">
        <v>41</v>
      </c>
      <c r="B31" s="2" t="s">
        <v>41</v>
      </c>
      <c r="C31" s="6" t="str">
        <f>IF(COUNT(N_SCHNITTz31)&gt;0,N_SCHNITTz31-0.095,"")</f>
        <v/>
      </c>
      <c r="D31" s="7" t="str">
        <f>IF(COUNT(schriftl_z31)&lt;1,mwMÜz31,IF(COUNT(MÜz31)&lt;1,schriftl_z31,IF(COUNT(MÜz31)&gt;0,((schriftl_z31*2)+mwMÜz31)/3)))</f>
        <v/>
      </c>
      <c r="E31" s="8" t="str">
        <f>IF(anzKAz31&lt;1,mwKUz31,IF(anzKUz31&lt;1,mwKAz31,IF(anzKUz31&lt;8,((anzKAz31)*(mwKAz31)+(mwKUz31))/((anzKAz31)+1),IF(anzKUz31&gt;7,((anzKAz31)*(mwKAz31)+(mwKUz31)*2)/((anzKAz31)+2)))))</f>
        <v/>
      </c>
      <c r="F31" s="5">
        <f>COUNT(_KAz31)</f>
        <v>0</v>
      </c>
      <c r="G31" s="8" t="str">
        <f>IF(anzKAz31&gt;6,(SUM(_KAz31)-MAX(_KAz31))/((anzKAz31)-1),IF(anzKAz31&gt;0,AVERAGE(_KAz31),IF(anzKAz31&lt;1,"")))</f>
        <v/>
      </c>
      <c r="H31" s="5">
        <f>COUNT(_KUz31)</f>
        <v>0</v>
      </c>
      <c r="I31" s="8" t="str">
        <f>IF(anzKUz31&gt;8,(SUM(_KUz31)-MAX(_KUz31))/((anzKUz31)-1),IF(anzKUz31&gt;0,AVERAGE(_KUz31),IF(anzKUz31&lt;1,"")))</f>
        <v/>
      </c>
      <c r="J31" s="5" t="str">
        <f>IF(COUNT(MÜz31)&gt;0,COUNT(MÜz31),"")</f>
        <v/>
      </c>
      <c r="K31" s="8" t="str">
        <f>IF(COUNT(MÜz31)&gt;0,AVERAGE(MÜz31),"")</f>
        <v/>
      </c>
      <c r="M31" s="5"/>
      <c r="N31" s="5"/>
      <c r="O31" s="5"/>
      <c r="P31" s="5"/>
      <c r="Q31" s="5"/>
      <c r="R31" s="5"/>
      <c r="S31" s="5"/>
      <c r="U31" s="5"/>
      <c r="V31" s="5"/>
      <c r="W31" s="5"/>
      <c r="X31" s="5"/>
      <c r="Y31" s="5"/>
      <c r="Z31" s="5"/>
      <c r="AA31" s="5"/>
      <c r="AB31" s="5"/>
      <c r="AC31" s="5"/>
      <c r="AE31" s="5"/>
      <c r="AF31" s="5"/>
      <c r="AG31" s="5"/>
      <c r="AH31" s="5"/>
      <c r="AI31" s="5"/>
      <c r="AJ31" s="5"/>
    </row>
    <row r="32" spans="1:36" x14ac:dyDescent="0.15">
      <c r="A32" s="2" t="s">
        <v>41</v>
      </c>
      <c r="B32" s="2" t="s">
        <v>41</v>
      </c>
      <c r="C32" s="6" t="str">
        <f>IF(COUNT(N_SCHNITTz32)&gt;0,N_SCHNITTz32-0.095,"")</f>
        <v/>
      </c>
      <c r="D32" s="7" t="str">
        <f>IF(COUNT(schriftl_z32)&lt;1,mwMÜz32,IF(COUNT(MÜz32)&lt;1,schriftl_z32,IF(COUNT(MÜz32)&gt;0,((schriftl_z32*2)+mwMÜz32)/3)))</f>
        <v/>
      </c>
      <c r="E32" s="8" t="str">
        <f>IF(anzKAz32&lt;1,mwKUz32,IF(anzKUz32&lt;1,mwKAz32,IF(anzKUz32&lt;8,((anzKAz32)*(mwKAz32)+(mwKUz32))/((anzKAz32)+1),IF(anzKUz32&gt;7,((anzKAz32)*(mwKAz32)+(mwKUz32)*2)/((anzKAz32)+2)))))</f>
        <v/>
      </c>
      <c r="F32" s="5">
        <f>COUNT(_KAz32)</f>
        <v>0</v>
      </c>
      <c r="G32" s="8" t="str">
        <f>IF(anzKAz32&gt;6,(SUM(_KAz32)-MAX(_KAz32))/((anzKAz32)-1),IF(anzKAz32&gt;0,AVERAGE(_KAz32),IF(anzKAz32&lt;1,"")))</f>
        <v/>
      </c>
      <c r="H32" s="5">
        <f>COUNT(_KUz32)</f>
        <v>0</v>
      </c>
      <c r="I32" s="8" t="str">
        <f>IF(anzKUz32&gt;8,(SUM(_KUz32)-MAX(_KUz32))/((anzKUz32)-1),IF(anzKUz32&gt;0,AVERAGE(_KUz32),IF(anzKUz32&lt;1,"")))</f>
        <v/>
      </c>
      <c r="J32" s="5" t="str">
        <f>IF(COUNT(MÜz32)&gt;0,COUNT(MÜz32),"")</f>
        <v/>
      </c>
      <c r="K32" s="8" t="str">
        <f>IF(COUNT(MÜz32)&gt;0,AVERAGE(MÜz32),"")</f>
        <v/>
      </c>
      <c r="M32" s="5"/>
      <c r="N32" s="5"/>
      <c r="O32" s="5"/>
      <c r="P32" s="5"/>
      <c r="Q32" s="5"/>
      <c r="R32" s="5"/>
      <c r="S32" s="5"/>
      <c r="U32" s="5"/>
      <c r="V32" s="5"/>
      <c r="W32" s="5"/>
      <c r="X32" s="5"/>
      <c r="Y32" s="5"/>
      <c r="Z32" s="5"/>
      <c r="AA32" s="5"/>
      <c r="AB32" s="5"/>
      <c r="AC32" s="5"/>
      <c r="AE32" s="5"/>
      <c r="AF32" s="5"/>
      <c r="AG32" s="5"/>
      <c r="AH32" s="5"/>
      <c r="AI32" s="5"/>
      <c r="AJ32" s="5"/>
    </row>
    <row r="33" spans="1:36" x14ac:dyDescent="0.15">
      <c r="A33" s="2" t="s">
        <v>41</v>
      </c>
      <c r="B33" s="2" t="s">
        <v>41</v>
      </c>
      <c r="C33" s="6" t="str">
        <f>IF(COUNT(N_SCHNITTz33)&gt;0,N_SCHNITTz33-0.095,"")</f>
        <v/>
      </c>
      <c r="D33" s="7" t="str">
        <f>IF(COUNT(schriftl_z33)&lt;1,mwMÜz33,IF(COUNT(MÜz33)&lt;1,schriftl_z33,IF(COUNT(MÜz33)&gt;0,((schriftl_z33*2)+mwMÜz33)/3)))</f>
        <v/>
      </c>
      <c r="E33" s="8" t="str">
        <f>IF(anzKAz33&lt;1,mwKUz33,IF(anzKUz33&lt;1,mwKAz33,IF(anzKUz33&lt;8,((anzKAz33)*(mwKAz33)+(mwKUz33))/((anzKAz33)+1),IF(anzKUz33&gt;7,((anzKAz33)*(mwKAz33)+(mwKUz33)*2)/((anzKAz33)+2)))))</f>
        <v/>
      </c>
      <c r="F33" s="5">
        <f>COUNT(_KAz33)</f>
        <v>0</v>
      </c>
      <c r="G33" s="8" t="str">
        <f>IF(anzKAz33&gt;6,(SUM(_KAz33)-MAX(_KAz33))/((anzKAz33)-1),IF(anzKAz33&gt;0,AVERAGE(_KAz33),IF(anzKAz33&lt;1,"")))</f>
        <v/>
      </c>
      <c r="H33" s="5">
        <f>COUNT(_KUz33)</f>
        <v>0</v>
      </c>
      <c r="I33" s="8" t="str">
        <f>IF(anzKUz33&gt;8,(SUM(_KUz33)-MAX(_KUz33))/((anzKUz33)-1),IF(anzKUz33&gt;0,AVERAGE(_KUz33),IF(anzKUz33&lt;1,"")))</f>
        <v/>
      </c>
      <c r="J33" s="5" t="str">
        <f>IF(COUNT(MÜz33)&gt;0,COUNT(MÜz33),"")</f>
        <v/>
      </c>
      <c r="K33" s="8" t="str">
        <f>IF(COUNT(MÜz33)&gt;0,AVERAGE(MÜz33),"")</f>
        <v/>
      </c>
      <c r="M33" s="5"/>
      <c r="N33" s="5"/>
      <c r="O33" s="5"/>
      <c r="P33" s="5"/>
      <c r="Q33" s="5"/>
      <c r="R33" s="5"/>
      <c r="S33" s="5"/>
      <c r="U33" s="5"/>
      <c r="V33" s="5"/>
      <c r="W33" s="5"/>
      <c r="X33" s="5"/>
      <c r="Y33" s="5"/>
      <c r="Z33" s="5"/>
      <c r="AA33" s="5"/>
      <c r="AB33" s="5"/>
      <c r="AC33" s="5"/>
      <c r="AE33" s="5"/>
      <c r="AF33" s="5"/>
      <c r="AG33" s="5"/>
      <c r="AH33" s="5"/>
      <c r="AI33" s="5"/>
      <c r="AJ33" s="5"/>
    </row>
    <row r="34" spans="1:36" x14ac:dyDescent="0.15">
      <c r="A34" s="2" t="s">
        <v>41</v>
      </c>
      <c r="B34" s="2" t="s">
        <v>41</v>
      </c>
      <c r="C34" s="6" t="str">
        <f>IF(COUNT(N_SCHNITTz34)&gt;0,N_SCHNITTz34-0.095,"")</f>
        <v/>
      </c>
      <c r="D34" s="7" t="str">
        <f>IF(COUNT(schriftl_z34)&lt;1,mwMÜz34,IF(COUNT(MÜz34)&lt;1,schriftl_z34,IF(COUNT(MÜz34)&gt;0,((schriftl_z34*2)+mwMÜz34)/3)))</f>
        <v/>
      </c>
      <c r="E34" s="8" t="str">
        <f>IF(anzKAz34&lt;1,mwKUz34,IF(anzKUz34&lt;1,mwKAz34,IF(anzKUz34&lt;8,((anzKAz34)*(mwKAz34)+(mwKUz34))/((anzKAz34)+1),IF(anzKUz34&gt;7,((anzKAz34)*(mwKAz34)+(mwKUz34)*2)/((anzKAz34)+2)))))</f>
        <v/>
      </c>
      <c r="F34" s="5">
        <f>COUNT(_KAz34)</f>
        <v>0</v>
      </c>
      <c r="G34" s="8" t="str">
        <f>IF(anzKAz34&gt;6,(SUM(_KAz34)-MAX(_KAz34))/((anzKAz34)-1),IF(anzKAz34&gt;0,AVERAGE(_KAz34),IF(anzKAz34&lt;1,"")))</f>
        <v/>
      </c>
      <c r="H34" s="5">
        <f>COUNT(_KUz34)</f>
        <v>0</v>
      </c>
      <c r="I34" s="8" t="str">
        <f>IF(anzKUz34&gt;8,(SUM(_KUz34)-MAX(_KUz34))/((anzKUz34)-1),IF(anzKUz34&gt;0,AVERAGE(_KUz34),IF(anzKUz34&lt;1,"")))</f>
        <v/>
      </c>
      <c r="J34" s="5" t="str">
        <f>IF(COUNT(MÜz34)&gt;0,COUNT(MÜz34),"")</f>
        <v/>
      </c>
      <c r="K34" s="8" t="str">
        <f>IF(COUNT(MÜz34)&gt;0,AVERAGE(MÜz34),"")</f>
        <v/>
      </c>
      <c r="M34" s="5"/>
      <c r="N34" s="5"/>
      <c r="O34" s="5"/>
      <c r="P34" s="5"/>
      <c r="Q34" s="5"/>
      <c r="R34" s="5"/>
      <c r="S34" s="5"/>
      <c r="U34" s="5"/>
      <c r="V34" s="5"/>
      <c r="W34" s="5"/>
      <c r="X34" s="5"/>
      <c r="Y34" s="5"/>
      <c r="Z34" s="5"/>
      <c r="AA34" s="5"/>
      <c r="AB34" s="5"/>
      <c r="AC34" s="5"/>
      <c r="AE34" s="5"/>
      <c r="AF34" s="5"/>
      <c r="AG34" s="5"/>
      <c r="AH34" s="5"/>
      <c r="AI34" s="5"/>
      <c r="AJ34" s="5"/>
    </row>
    <row r="35" spans="1:36" x14ac:dyDescent="0.15">
      <c r="C35" s="6" t="str">
        <f>IF(COUNT(N_SCHNITTz35)&gt;0,N_SCHNITTz35-0.095,"")</f>
        <v/>
      </c>
      <c r="D35" s="7" t="str">
        <f>IF(COUNT(schriftl_z35)&lt;1,mwMÜz35,IF(COUNT(MÜz35)&lt;1,schriftl_z35,IF(COUNT(MÜz35)&gt;0,((schriftl_z35*2)+mwMÜz35)/3)))</f>
        <v/>
      </c>
      <c r="E35" s="8" t="str">
        <f>IF(anzKAz35&lt;1,mwKUz35,IF(anzKUz35&lt;1,mwKAz35,IF(anzKUz35&lt;8,((anzKAz35)*(mwKAz35)+(mwKUz35))/((anzKAz35)+1),IF(anzKUz35&gt;7,((anzKAz35)*(mwKAz35)+(mwKUz35)*2)/((anzKAz35)+2)))))</f>
        <v/>
      </c>
      <c r="F35" s="5">
        <f>COUNT(_KAz35)</f>
        <v>0</v>
      </c>
      <c r="G35" s="8" t="str">
        <f>IF(anzKAz35&gt;6,(SUM(_KAz35)-MAX(_KAz35))/((anzKAz35)-1),IF(anzKAz35&gt;0,AVERAGE(_KAz35),IF(anzKAz35&lt;1,"")))</f>
        <v/>
      </c>
      <c r="H35" s="5">
        <f>COUNT(_KUz35)</f>
        <v>0</v>
      </c>
      <c r="I35" s="8" t="str">
        <f>IF(anzKUz35&gt;8,(SUM(_KUz35)-MAX(_KUz35))/((anzKUz35)-1),IF(anzKUz35&gt;0,AVERAGE(_KUz35),IF(anzKUz35&lt;1,"")))</f>
        <v/>
      </c>
      <c r="J35" s="5" t="str">
        <f>IF(COUNT(MÜz35)&gt;0,COUNT(MÜz35),"")</f>
        <v/>
      </c>
      <c r="K35" s="8" t="str">
        <f>IF(COUNT(MÜz35)&gt;0,AVERAGE(MÜz35),"")</f>
        <v/>
      </c>
      <c r="M35" s="5"/>
      <c r="N35" s="5"/>
      <c r="O35" s="5"/>
      <c r="P35" s="5"/>
      <c r="Q35" s="5"/>
      <c r="R35" s="5"/>
      <c r="S35" s="5"/>
      <c r="U35" s="5"/>
      <c r="V35" s="5"/>
      <c r="W35" s="5"/>
      <c r="X35" s="5"/>
      <c r="Y35" s="5"/>
      <c r="Z35" s="5"/>
      <c r="AA35" s="5"/>
      <c r="AB35" s="5"/>
      <c r="AC35" s="5"/>
      <c r="AE35" s="5"/>
      <c r="AF35" s="5"/>
      <c r="AG35" s="5"/>
      <c r="AH35" s="5"/>
      <c r="AI35" s="5"/>
      <c r="AJ35" s="5"/>
    </row>
    <row r="36" spans="1:36" x14ac:dyDescent="0.15">
      <c r="B36" s="2" t="s">
        <v>41</v>
      </c>
      <c r="C36" s="6" t="str">
        <f>IF(COUNT(N_SCHNITTz36)&gt;0,N_SCHNITTz36-0.095,"")</f>
        <v/>
      </c>
      <c r="D36" s="7" t="str">
        <f>IF(COUNT(schriftl_z36)&lt;1,mwMÜz36,IF(COUNT(MÜz36)&lt;1,schriftl_z36,IF(COUNT(MÜz36)&gt;0,((schriftl_z36*2)+mwMÜz36)/3)))</f>
        <v/>
      </c>
      <c r="E36" s="8" t="str">
        <f>IF(anzKAz36&lt;1,mwKUz36,IF(anzKUz36&lt;1,mwKAz36,IF(anzKUz36&lt;8,((anzKAz36)*(mwKAz36)+(mwKUz36))/((anzKAz36)+1),IF(anzKUz36&gt;7,((anzKAz36)*(mwKAz36)+(mwKUz36)*2)/((anzKAz36)+2)))))</f>
        <v/>
      </c>
      <c r="F36" s="5">
        <f>COUNT(_KAz36)</f>
        <v>0</v>
      </c>
      <c r="G36" s="8" t="str">
        <f>IF(anzKAz36&gt;6,(SUM(_KAz36)-MAX(_KAz36))/((anzKAz36)-1),IF(anzKAz36&gt;0,AVERAGE(_KAz36),IF(anzKAz36&lt;1,"")))</f>
        <v/>
      </c>
      <c r="H36" s="5">
        <f>COUNT(_KUz36)</f>
        <v>0</v>
      </c>
      <c r="I36" s="8" t="str">
        <f>IF(anzKUz36&gt;8,(SUM(_KUz36)-MAX(_KUz36))/((anzKUz36)-1),IF(anzKUz36&gt;0,AVERAGE(_KUz36),IF(anzKUz36&lt;1,"")))</f>
        <v/>
      </c>
      <c r="J36" s="5" t="str">
        <f>IF(COUNT(MÜz36)&gt;0,COUNT(MÜz36),"")</f>
        <v/>
      </c>
      <c r="K36" s="8" t="str">
        <f>IF(COUNT(MÜz36)&gt;0,AVERAGE(MÜz36),"")</f>
        <v/>
      </c>
      <c r="M36" s="5"/>
      <c r="N36" s="5"/>
      <c r="O36" s="5"/>
      <c r="P36" s="5"/>
      <c r="Q36" s="5"/>
      <c r="R36" s="5"/>
      <c r="S36" s="5"/>
      <c r="U36" s="5"/>
      <c r="V36" s="5"/>
      <c r="W36" s="5"/>
      <c r="X36" s="5"/>
      <c r="Y36" s="5"/>
      <c r="Z36" s="5"/>
      <c r="AA36" s="5"/>
      <c r="AB36" s="5"/>
      <c r="AC36" s="5"/>
      <c r="AE36" s="5"/>
      <c r="AF36" s="5"/>
      <c r="AG36" s="5"/>
      <c r="AH36" s="5"/>
      <c r="AI36" s="5"/>
      <c r="AJ36" s="5"/>
    </row>
    <row r="37" spans="1:36" x14ac:dyDescent="0.15">
      <c r="C37" s="6" t="str">
        <f>IF(COUNT(N_SCHNITTz37)&gt;0,N_SCHNITTz37-0.095,"")</f>
        <v/>
      </c>
      <c r="D37" s="7" t="str">
        <f>IF(COUNT(schriftl_z37)&lt;1,mwMÜz37,IF(COUNT(MÜz37)&lt;1,schriftl_z37,IF(COUNT(MÜz37)&gt;0,((schriftl_z37*2)+mwMÜz37)/3)))</f>
        <v/>
      </c>
      <c r="E37" s="8" t="str">
        <f>IF(anzKAz37&lt;1,mwKUz37,IF(anzKUz37&lt;1,mwKAz37,IF(anzKUz37&lt;8,((anzKAz37)*(mwKAz37)+(mwKUz37))/((anzKAz37)+1),IF(anzKUz37&gt;7,((anzKAz37)*(mwKAz37)+(mwKUz37)*2)/((anzKAz37)+2)))))</f>
        <v/>
      </c>
      <c r="F37" s="5">
        <f>COUNT(_KAz37)</f>
        <v>0</v>
      </c>
      <c r="G37" s="8" t="str">
        <f>IF(anzKAz37&gt;6,(SUM(_KAz37)-MAX(_KAz37))/((anzKAz37)-1),IF(anzKAz37&gt;0,AVERAGE(_KAz37),IF(anzKAz37&lt;1,"")))</f>
        <v/>
      </c>
      <c r="H37" s="5">
        <f>COUNT(_KUz37)</f>
        <v>0</v>
      </c>
      <c r="I37" s="8" t="str">
        <f>IF(anzKUz37&gt;8,(SUM(_KUz37)-MAX(_KUz37))/((anzKUz37)-1),IF(anzKUz37&gt;0,AVERAGE(_KUz37),IF(anzKUz37&lt;1,"")))</f>
        <v/>
      </c>
      <c r="J37" s="5" t="str">
        <f>IF(COUNT(MÜz37)&gt;0,COUNT(MÜz37),"")</f>
        <v/>
      </c>
      <c r="K37" s="8" t="str">
        <f>IF(COUNT(MÜz37)&gt;0,AVERAGE(MÜz37),"")</f>
        <v/>
      </c>
      <c r="M37" s="5"/>
      <c r="N37" s="5"/>
      <c r="O37" s="5"/>
      <c r="P37" s="5"/>
      <c r="Q37" s="5"/>
      <c r="R37" s="5"/>
      <c r="S37" s="5"/>
      <c r="U37" s="5"/>
      <c r="V37" s="5"/>
      <c r="W37" s="5"/>
      <c r="X37" s="5"/>
      <c r="Y37" s="5"/>
      <c r="Z37" s="5"/>
      <c r="AA37" s="5"/>
      <c r="AB37" s="5"/>
      <c r="AC37" s="5"/>
      <c r="AE37" s="5"/>
      <c r="AF37" s="5"/>
      <c r="AG37" s="5"/>
      <c r="AH37" s="5"/>
      <c r="AI37" s="5"/>
      <c r="AJ37" s="5"/>
    </row>
    <row r="38" spans="1:36" x14ac:dyDescent="0.15">
      <c r="C38" s="6" t="str">
        <f>IF(COUNT(N_SCHNITTz38)&gt;0,N_SCHNITTz38-0.095,"")</f>
        <v/>
      </c>
      <c r="D38" s="7" t="str">
        <f>IF(COUNT(schriftl_z38)&lt;1,mwMÜz38,IF(COUNT(MÜz38)&lt;1,schriftl_z38,IF(COUNT(MÜz38)&gt;0,((schriftl_z38*2)+mwMÜz38)/3)))</f>
        <v/>
      </c>
      <c r="E38" s="8" t="str">
        <f>IF(anzKAz38&lt;1,mwKUz38,IF(anzKUz38&lt;1,mwKAz38,IF(anzKUz38&lt;8,((anzKAz38)*(mwKAz38)+(mwKUz38))/((anzKAz38)+1),IF(anzKUz38&gt;7,((anzKAz38)*(mwKAz38)+(mwKUz38)*2)/((anzKAz38)+2)))))</f>
        <v/>
      </c>
      <c r="F38" s="5">
        <f>COUNT(_KAz38)</f>
        <v>0</v>
      </c>
      <c r="G38" s="8" t="str">
        <f>IF(anzKAz38&gt;6,(SUM(_KAz38)-MAX(_KAz38))/((anzKAz38)-1),IF(anzKAz38&gt;0,AVERAGE(_KAz38),IF(anzKAz38&lt;1,"")))</f>
        <v/>
      </c>
      <c r="H38" s="5">
        <f>COUNT(_KUz38)</f>
        <v>0</v>
      </c>
      <c r="I38" s="8" t="str">
        <f>IF(anzKUz38&gt;8,(SUM(_KUz38)-MAX(_KUz38))/((anzKUz38)-1),IF(anzKUz38&gt;0,AVERAGE(_KUz38),IF(anzKUz38&lt;1,"")))</f>
        <v/>
      </c>
      <c r="J38" s="5" t="str">
        <f>IF(COUNT(MÜz38)&gt;0,COUNT(MÜz38),"")</f>
        <v/>
      </c>
      <c r="K38" s="8" t="str">
        <f>IF(COUNT(MÜz38)&gt;0,AVERAGE(MÜz38),"")</f>
        <v/>
      </c>
      <c r="M38" s="5"/>
      <c r="N38" s="5"/>
      <c r="O38" s="5"/>
      <c r="P38" s="5"/>
      <c r="Q38" s="5"/>
      <c r="R38" s="5"/>
      <c r="S38" s="5"/>
      <c r="U38" s="5"/>
      <c r="V38" s="5"/>
      <c r="W38" s="5"/>
      <c r="X38" s="5"/>
      <c r="Y38" s="5"/>
      <c r="Z38" s="5"/>
      <c r="AA38" s="5"/>
      <c r="AB38" s="5"/>
      <c r="AC38" s="5"/>
      <c r="AE38" s="5"/>
      <c r="AF38" s="5"/>
      <c r="AG38" s="5"/>
      <c r="AH38" s="5"/>
      <c r="AI38" s="5"/>
      <c r="AJ38" s="5"/>
    </row>
    <row r="39" spans="1:36" x14ac:dyDescent="0.15">
      <c r="C39" s="6" t="str">
        <f>IF(COUNT(N_SCHNITTz39)&gt;0,N_SCHNITTz39-0.095,"")</f>
        <v/>
      </c>
      <c r="D39" s="7" t="str">
        <f>IF(COUNT(schriftl_z39)&lt;1,mwMÜz39,IF(COUNT(MÜz39)&lt;1,schriftl_z39,IF(COUNT(MÜz39)&gt;0,((schriftl_z39*2)+mwMÜz39)/3)))</f>
        <v/>
      </c>
      <c r="E39" s="8" t="str">
        <f>IF(anzKAz39&lt;1,mwKUz39,IF(anzKUz39&lt;1,mwKAz39,IF(anzKUz39&lt;8,((anzKAz39)*(mwKAz39)+(mwKUz39))/((anzKAz39)+1),IF(anzKUz39&gt;7,((anzKAz39)*(mwKAz39)+(mwKUz39)*2)/((anzKAz39)+2)))))</f>
        <v/>
      </c>
      <c r="F39" s="5">
        <f>COUNT(_KAz39)</f>
        <v>0</v>
      </c>
      <c r="G39" s="8" t="str">
        <f>IF(anzKAz39&gt;6,(SUM(_KAz39)-MAX(_KAz39))/((anzKAz39)-1),IF(anzKAz39&gt;0,AVERAGE(_KAz39),IF(anzKAz39&lt;1,"")))</f>
        <v/>
      </c>
      <c r="H39" s="5">
        <f>COUNT(_KUz39)</f>
        <v>0</v>
      </c>
      <c r="I39" s="8" t="str">
        <f>IF(anzKUz39&gt;8,(SUM(_KUz39)-MAX(_KUz39))/((anzKUz39)-1),IF(anzKUz39&gt;0,AVERAGE(_KUz39),IF(anzKUz39&lt;1,"")))</f>
        <v/>
      </c>
      <c r="J39" s="5" t="str">
        <f>IF(COUNT(MÜz39)&gt;0,COUNT(MÜz39),"")</f>
        <v/>
      </c>
      <c r="K39" s="8" t="str">
        <f>IF(COUNT(MÜz39)&gt;0,AVERAGE(MÜz39),"")</f>
        <v/>
      </c>
      <c r="M39" s="5"/>
      <c r="N39" s="5"/>
      <c r="O39" s="5"/>
      <c r="P39" s="5"/>
      <c r="Q39" s="5"/>
      <c r="R39" s="5"/>
      <c r="S39" s="5"/>
      <c r="U39" s="5"/>
      <c r="V39" s="5"/>
      <c r="W39" s="5"/>
      <c r="X39" s="5"/>
      <c r="Y39" s="5"/>
      <c r="Z39" s="5"/>
      <c r="AA39" s="5"/>
      <c r="AB39" s="5"/>
      <c r="AC39" s="5"/>
      <c r="AE39" s="5"/>
      <c r="AF39" s="5"/>
      <c r="AG39" s="5"/>
      <c r="AH39" s="5"/>
      <c r="AI39" s="5"/>
      <c r="AJ39" s="5"/>
    </row>
    <row r="40" spans="1:36" x14ac:dyDescent="0.15">
      <c r="C40" s="6" t="str">
        <f>IF(COUNT(N_SCHNITTz40)&gt;0,N_SCHNITTz40-0.095,"")</f>
        <v/>
      </c>
      <c r="D40" s="7" t="str">
        <f>IF(COUNT(schriftl_z40)&lt;1,mwMÜz40,IF(COUNT(MÜz40)&lt;1,schriftl_z40,IF(COUNT(MÜz40)&gt;0,((schriftl_z40*2)+mwMÜz40)/3)))</f>
        <v/>
      </c>
      <c r="E40" s="8" t="str">
        <f>IF(anzKAz40&lt;1,mwKUz40,IF(anzKUz40&lt;1,mwKAz40,IF(anzKUz40&lt;8,((anzKAz40)*(mwKAz40)+(mwKUz40))/((anzKAz40)+1),IF(anzKUz40&gt;7,((anzKAz40)*(mwKAz40)+(mwKUz40)*2)/((anzKAz40)+2)))))</f>
        <v/>
      </c>
      <c r="F40" s="5">
        <f>COUNT(_KAz40)</f>
        <v>0</v>
      </c>
      <c r="G40" s="8" t="str">
        <f>IF(anzKAz40&gt;6,(SUM(_KAz40)-MAX(_KAz40))/((anzKAz40)-1),IF(anzKAz40&gt;0,AVERAGE(_KAz40),IF(anzKAz40&lt;1,"")))</f>
        <v/>
      </c>
      <c r="H40" s="5">
        <f>COUNT(_KUz40)</f>
        <v>0</v>
      </c>
      <c r="I40" s="8" t="str">
        <f>IF(anzKUz40&gt;8,(SUM(_KUz40)-MAX(_KUz40))/((anzKUz40)-1),IF(anzKUz40&gt;0,AVERAGE(_KUz40),IF(anzKUz40&lt;1,"")))</f>
        <v/>
      </c>
      <c r="J40" s="5" t="str">
        <f>IF(COUNT(MÜz40)&gt;0,COUNT(MÜz40),"")</f>
        <v/>
      </c>
      <c r="K40" s="8" t="str">
        <f>IF(COUNT(MÜz40)&gt;0,AVERAGE(MÜz40),"")</f>
        <v/>
      </c>
      <c r="M40" s="5"/>
      <c r="N40" s="5"/>
      <c r="O40" s="5"/>
      <c r="P40" s="5"/>
      <c r="Q40" s="5"/>
      <c r="R40" s="5"/>
      <c r="S40" s="5"/>
      <c r="U40" s="5"/>
      <c r="V40" s="5"/>
      <c r="W40" s="5"/>
      <c r="X40" s="5"/>
      <c r="Y40" s="5"/>
      <c r="Z40" s="5"/>
      <c r="AA40" s="5"/>
      <c r="AB40" s="5"/>
      <c r="AC40" s="5"/>
      <c r="AE40" s="5"/>
      <c r="AF40" s="5"/>
      <c r="AG40" s="5"/>
      <c r="AH40" s="5"/>
      <c r="AI40" s="5"/>
      <c r="AJ40" s="5"/>
    </row>
    <row r="41" spans="1:36" x14ac:dyDescent="0.15">
      <c r="C41" s="6" t="str">
        <f>IF(COUNT(N_SCHNITTz41)&gt;0,N_SCHNITTz41-0.095,"")</f>
        <v/>
      </c>
      <c r="D41" s="7" t="str">
        <f>IF(COUNT(schriftl_z41)&lt;1,mwMÜz41,IF(COUNT(MÜz41)&lt;1,schriftl_z41,IF(COUNT(MÜz41)&gt;0,((schriftl_z41*2)+mwMÜz41)/3)))</f>
        <v/>
      </c>
      <c r="E41" s="8" t="str">
        <f>IF(anzKAz41&lt;1,mwKUz41,IF(anzKUz41&lt;1,mwKAz41,IF(anzKUz41&lt;8,((anzKAz41)*(mwKAz41)+(mwKUz41))/((anzKAz41)+1),IF(anzKUz41&gt;7,((anzKAz41)*(mwKAz41)+(mwKUz41)*2)/((anzKAz41)+2)))))</f>
        <v/>
      </c>
      <c r="F41" s="5">
        <f>COUNT(_KAz41)</f>
        <v>0</v>
      </c>
      <c r="G41" s="8" t="str">
        <f>IF(anzKAz41&gt;6,(SUM(_KAz41)-MAX(_KAz41))/((anzKAz41)-1),IF(anzKAz41&gt;0,AVERAGE(_KAz41),IF(anzKAz41&lt;1,"")))</f>
        <v/>
      </c>
      <c r="H41" s="5">
        <f>COUNT(_KUz41)</f>
        <v>0</v>
      </c>
      <c r="I41" s="8" t="str">
        <f>IF(anzKUz41&gt;8,(SUM(_KUz41)-MAX(_KUz41))/((anzKUz41)-1),IF(anzKUz41&gt;0,AVERAGE(_KUz41),IF(anzKUz41&lt;1,"")))</f>
        <v/>
      </c>
      <c r="J41" s="5" t="str">
        <f>IF(COUNT(MÜz41)&gt;0,COUNT(MÜz41),"")</f>
        <v/>
      </c>
      <c r="K41" s="8" t="str">
        <f>IF(COUNT(MÜz41)&gt;0,AVERAGE(MÜz41),"")</f>
        <v/>
      </c>
      <c r="M41" s="5"/>
      <c r="N41" s="5"/>
      <c r="O41" s="5"/>
      <c r="P41" s="5"/>
      <c r="Q41" s="5"/>
      <c r="R41" s="5"/>
      <c r="S41" s="5"/>
      <c r="U41" s="5"/>
      <c r="V41" s="5"/>
      <c r="W41" s="5"/>
      <c r="X41" s="5"/>
      <c r="Y41" s="5"/>
      <c r="Z41" s="5"/>
      <c r="AA41" s="5"/>
      <c r="AB41" s="5"/>
      <c r="AC41" s="5"/>
      <c r="AE41" s="5"/>
      <c r="AF41" s="5"/>
      <c r="AG41" s="5"/>
      <c r="AH41" s="5"/>
      <c r="AI41" s="5"/>
      <c r="AJ41" s="5"/>
    </row>
    <row r="42" spans="1:36" x14ac:dyDescent="0.15">
      <c r="C42" s="6" t="str">
        <f>IF(COUNT(N_SCHNITTz42)&gt;0,N_SCHNITTz42-0.095,"")</f>
        <v/>
      </c>
      <c r="D42" s="7" t="str">
        <f>IF(COUNT(schriftl_z42)&lt;1,mwMÜz42,IF(COUNT(MÜz42)&lt;1,schriftl_z42,IF(COUNT(MÜz42)&gt;0,((schriftl_z42*2)+mwMÜz42)/3)))</f>
        <v/>
      </c>
      <c r="E42" s="8" t="str">
        <f>IF(anzKAz42&lt;1,mwKUz42,IF(anzKUz42&lt;1,mwKAz42,IF(anzKUz42&lt;8,((anzKAz42)*(mwKAz42)+(mwKUz42))/((anzKAz42)+1),IF(anzKUz42&gt;7,((anzKAz42)*(mwKAz42)+(mwKUz42)*2)/((anzKAz42)+2)))))</f>
        <v/>
      </c>
      <c r="F42" s="5">
        <f>COUNT(_KAz42)</f>
        <v>0</v>
      </c>
      <c r="G42" s="8" t="str">
        <f>IF(anzKAz42&gt;6,(SUM(_KAz42)-MAX(_KAz42))/((anzKAz42)-1),IF(anzKAz42&gt;0,AVERAGE(_KAz42),IF(anzKAz42&lt;1,"")))</f>
        <v/>
      </c>
      <c r="H42" s="5">
        <f>COUNT(_KUz42)</f>
        <v>0</v>
      </c>
      <c r="I42" s="8" t="str">
        <f>IF(anzKUz42&gt;8,(SUM(_KUz42)-MAX(_KUz42))/((anzKUz42)-1),IF(anzKUz42&gt;0,AVERAGE(_KUz42),IF(anzKUz42&lt;1,"")))</f>
        <v/>
      </c>
      <c r="J42" s="5" t="str">
        <f>IF(COUNT(MÜz42)&gt;0,COUNT(MÜz42),"")</f>
        <v/>
      </c>
      <c r="K42" s="8" t="str">
        <f>IF(COUNT(MÜz42)&gt;0,AVERAGE(MÜz42),"")</f>
        <v/>
      </c>
      <c r="M42" s="5"/>
      <c r="N42" s="5"/>
      <c r="O42" s="5"/>
      <c r="P42" s="5"/>
      <c r="Q42" s="5"/>
      <c r="R42" s="5"/>
      <c r="S42" s="5"/>
      <c r="U42" s="5"/>
      <c r="V42" s="5"/>
      <c r="W42" s="5"/>
      <c r="X42" s="5"/>
      <c r="Y42" s="5"/>
      <c r="Z42" s="5"/>
      <c r="AA42" s="5"/>
      <c r="AB42" s="5"/>
      <c r="AC42" s="5"/>
      <c r="AI42" s="5"/>
      <c r="AJ42" s="5"/>
    </row>
    <row r="43" spans="1:36" x14ac:dyDescent="0.15">
      <c r="C43" s="6" t="str">
        <f>IF(COUNT(N_SCHNITTz43)&gt;0,N_SCHNITTz43-0.095,"")</f>
        <v/>
      </c>
      <c r="D43" s="7" t="str">
        <f>IF(COUNT(schriftl_z43)&lt;1,mwMÜz43,IF(COUNT(MÜz43)&lt;1,schriftl_z43,IF(COUNT(MÜz43)&gt;0,((schriftl_z43*2)+mwMÜz43)/3)))</f>
        <v/>
      </c>
      <c r="E43" s="8" t="str">
        <f>IF(anzKAz43&lt;1,mwKUz43,IF(anzKUz43&lt;1,mwKAz43,IF(anzKUz43&lt;8,((anzKAz43)*(mwKAz43)+(mwKUz43))/((anzKAz43)+1),IF(anzKUz43&gt;7,((anzKAz43)*(mwKAz43)+(mwKUz43)*2)/((anzKAz43)+2)))))</f>
        <v/>
      </c>
      <c r="F43" s="5">
        <f>COUNT(_KAz43)</f>
        <v>0</v>
      </c>
      <c r="G43" s="8" t="str">
        <f>IF(anzKAz43&gt;6,(SUM(_KAz43)-MAX(_KAz43))/((anzKAz43)-1),IF(anzKAz43&gt;0,AVERAGE(_KAz43),IF(anzKAz43&lt;1,"")))</f>
        <v/>
      </c>
      <c r="H43" s="5">
        <f>COUNT(_KUz43)</f>
        <v>0</v>
      </c>
      <c r="I43" s="8" t="str">
        <f>IF(anzKUz43&gt;8,(SUM(_KUz43)-MAX(_KUz43))/((anzKUz43)-1),IF(anzKUz43&gt;0,AVERAGE(_KUz43),IF(anzKUz43&lt;1,"")))</f>
        <v/>
      </c>
      <c r="J43" s="5" t="str">
        <f>IF(COUNT(MÜz43)&gt;0,COUNT(MÜz43),"")</f>
        <v/>
      </c>
      <c r="K43" s="8" t="str">
        <f>IF(COUNT(MÜz43)&gt;0,AVERAGE(MÜz43),"")</f>
        <v/>
      </c>
      <c r="M43" s="5"/>
      <c r="N43" s="5"/>
      <c r="O43" s="5"/>
      <c r="P43" s="5"/>
      <c r="Q43" s="5"/>
      <c r="R43" s="5"/>
      <c r="S43" s="5"/>
      <c r="U43" s="5"/>
      <c r="V43" s="5"/>
      <c r="W43" s="5"/>
      <c r="X43" s="5"/>
      <c r="Y43" s="5"/>
      <c r="Z43" s="5"/>
      <c r="AA43" s="5"/>
      <c r="AB43" s="5"/>
      <c r="AC43" s="5"/>
      <c r="AE43" s="8"/>
      <c r="AF43" s="8"/>
      <c r="AG43" s="8"/>
      <c r="AH43" s="8"/>
      <c r="AI43" s="5"/>
      <c r="AJ43" s="5"/>
    </row>
    <row r="44" spans="1:36" x14ac:dyDescent="0.15">
      <c r="C44" s="6" t="str">
        <f>IF(COUNT(N_SCHNITTz44)&gt;0,N_SCHNITTz44-0.095,"")</f>
        <v/>
      </c>
      <c r="D44" s="7" t="str">
        <f>IF(COUNT(schriftl_z44)&lt;1,mwMÜz44,IF(COUNT(MÜz44)&lt;1,schriftl_z44,IF(COUNT(MÜz44)&gt;0,((schriftl_z44*2)+mwMÜz44)/3)))</f>
        <v/>
      </c>
      <c r="E44" s="8" t="str">
        <f>IF(anzKAz44&lt;1,mwKUz44,IF(anzKUz44&lt;1,mwKAz44,IF(anzKUz44&lt;8,((anzKAz44)*(mwKAz44)+(mwKUz44))/((anzKAz44)+1),IF(anzKUz44&gt;7,((anzKAz44)*(mwKAz44)+(mwKUz44)*2)/((anzKAz44)+2)))))</f>
        <v/>
      </c>
      <c r="F44" s="5">
        <f>COUNT(_KAz44)</f>
        <v>0</v>
      </c>
      <c r="G44" s="8" t="str">
        <f>IF(anzKAz44&gt;6,(SUM(_KAz44)-MAX(_KAz44))/((anzKAz44)-1),IF(anzKAz44&gt;0,AVERAGE(_KAz44),IF(anzKAz44&lt;1,"")))</f>
        <v/>
      </c>
      <c r="H44" s="5">
        <f>COUNT(_KUz44)</f>
        <v>0</v>
      </c>
      <c r="I44" s="8" t="str">
        <f>IF(anzKUz44&gt;8,(SUM(_KUz44)-MAX(_KUz44))/((anzKUz44)-1),IF(anzKUz44&gt;0,AVERAGE(_KUz44),IF(anzKUz44&lt;1,"")))</f>
        <v/>
      </c>
      <c r="J44" s="5" t="str">
        <f>IF(COUNT(MÜz44)&gt;0,COUNT(MÜz44),"")</f>
        <v/>
      </c>
      <c r="K44" s="8" t="str">
        <f>IF(COUNT(MÜz44)&gt;0,AVERAGE(MÜz44),"")</f>
        <v/>
      </c>
      <c r="M44" s="5"/>
      <c r="N44" s="5"/>
      <c r="O44" s="5"/>
      <c r="P44" s="5"/>
      <c r="Q44" s="5"/>
      <c r="R44" s="5"/>
      <c r="S44" s="5"/>
      <c r="U44" s="5"/>
      <c r="V44" s="5"/>
      <c r="W44" s="5"/>
      <c r="X44" s="5"/>
      <c r="Y44" s="5"/>
      <c r="Z44" s="5"/>
      <c r="AA44" s="5"/>
      <c r="AB44" s="5"/>
      <c r="AC44" s="5"/>
      <c r="AI44" s="5"/>
      <c r="AJ44" s="5"/>
    </row>
    <row r="45" spans="1:36" x14ac:dyDescent="0.15">
      <c r="C45" s="6" t="str">
        <f>IF(COUNT(N_SCHNITTz45)&gt;0,N_SCHNITTz45-0.095,"")</f>
        <v/>
      </c>
      <c r="D45" s="7" t="str">
        <f>IF(COUNT(schriftl_z45)&lt;1,mwMÜz45,IF(COUNT(MÜz45)&lt;1,schriftl_z45,IF(COUNT(MÜz45)&gt;0,((schriftl_z45*2)+mwMÜz45)/3)))</f>
        <v/>
      </c>
      <c r="E45" s="8" t="str">
        <f>IF(anzKAz45&lt;1,mwKUz45,IF(anzKUz45&lt;1,mwKAz45,IF(anzKUz45&lt;8,((anzKAz45)*(mwKAz45)+(mwKUz45))/((anzKAz45)+1),IF(anzKUz45&gt;7,((anzKAz45)*(mwKAz45)+(mwKUz45)*2)/((anzKAz45)+2)))))</f>
        <v/>
      </c>
      <c r="F45" s="5">
        <f>COUNT(_KAz45)</f>
        <v>0</v>
      </c>
      <c r="G45" s="8" t="str">
        <f>IF(anzKAz45&gt;6,(SUM(_KAz45)-MAX(_KAz45))/((anzKAz45)-1),IF(anzKAz45&gt;0,AVERAGE(_KAz45),IF(anzKAz45&lt;1,"")))</f>
        <v/>
      </c>
      <c r="H45" s="5">
        <f>COUNT(_KUz45)</f>
        <v>0</v>
      </c>
      <c r="I45" s="8" t="str">
        <f>IF(anzKUz45&gt;8,(SUM(_KUz45)-MAX(_KUz45))/((anzKUz45)-1),IF(anzKUz45&gt;0,AVERAGE(_KUz45),IF(anzKUz45&lt;1,"")))</f>
        <v/>
      </c>
      <c r="J45" s="5" t="str">
        <f>IF(COUNT(MÜz45)&gt;0,COUNT(MÜz45),"")</f>
        <v/>
      </c>
      <c r="K45" s="8" t="str">
        <f>IF(COUNT(MÜz45)&gt;0,AVERAGE(MÜz45),"")</f>
        <v/>
      </c>
      <c r="M45" s="5"/>
      <c r="N45" s="5"/>
      <c r="O45" s="5"/>
      <c r="P45" s="5"/>
      <c r="Q45" s="5"/>
      <c r="R45" s="5"/>
      <c r="S45" s="5"/>
      <c r="U45" s="5"/>
      <c r="V45" s="5"/>
      <c r="W45" s="5"/>
      <c r="X45" s="5"/>
      <c r="Y45" s="5"/>
      <c r="Z45" s="5"/>
      <c r="AA45" s="5"/>
      <c r="AB45" s="5"/>
      <c r="AC45" s="5"/>
      <c r="AI45" s="5"/>
      <c r="AJ45" s="5"/>
    </row>
    <row r="46" spans="1:36" ht="6" customHeight="1" x14ac:dyDescent="0.15"/>
    <row r="47" spans="1:36" ht="15" customHeight="1" x14ac:dyDescent="0.15">
      <c r="A47" s="3" t="s">
        <v>42</v>
      </c>
      <c r="B47" s="3"/>
      <c r="C47" s="9" t="str">
        <f>IF(COUNT(Note)&gt;0,AVERAGE(Note),"")</f>
        <v/>
      </c>
      <c r="D47" s="10" t="str">
        <f>IF(COUNT(N_Schnitt)&gt;0,AVERAGE(N_Schnitt),"")</f>
        <v/>
      </c>
      <c r="E47" s="9" t="str">
        <f>IF(COUNT(schriftl_Note)&gt;0,AVERAGE(schriftl_Note),"")</f>
        <v/>
      </c>
      <c r="F47" s="4"/>
      <c r="G47" s="9" t="str">
        <f>IF(COUNT(KA)&gt;0,AVERAGE(KA),"")</f>
        <v/>
      </c>
      <c r="H47" s="4"/>
      <c r="I47" s="9" t="str">
        <f>IF(COUNT(KU)&gt;0,AVERAGE(KU),"")</f>
        <v/>
      </c>
      <c r="J47" s="4"/>
      <c r="K47" s="9" t="str">
        <f>IF(COUNT(MÜ)&gt;0,AVERAGE(MÜ),"")</f>
        <v/>
      </c>
      <c r="M47" s="8" t="str">
        <f>IF(COUNT(_KA1)&gt;0,AVERAGE(_KA1),"")</f>
        <v/>
      </c>
      <c r="N47" s="8" t="str">
        <f>IF(COUNT(_KA2)&gt;0,AVERAGE(_KA2),"")</f>
        <v/>
      </c>
      <c r="O47" s="8" t="str">
        <f>IF(COUNT(_KA3)&gt;0,AVERAGE(_KA3),"")</f>
        <v/>
      </c>
      <c r="P47" s="8" t="str">
        <f>IF(COUNT(_KA4)&gt;0,AVERAGE(_KA4),"")</f>
        <v/>
      </c>
      <c r="Q47" s="8" t="str">
        <f>IF(COUNT(_KA5)&gt;0,AVERAGE(_KA5),"")</f>
        <v/>
      </c>
      <c r="R47" s="8" t="str">
        <f>IF(COUNT(_KA6)&gt;0,AVERAGE(_KA6),"")</f>
        <v/>
      </c>
      <c r="S47" s="8" t="str">
        <f>IF(COUNT(_KA7)&gt;0,AVERAGE(_KA7),"")</f>
        <v/>
      </c>
      <c r="U47" s="8" t="str">
        <f>IF(COUNT(_KU1)&gt;0,AVERAGE(_KU1),"")</f>
        <v/>
      </c>
      <c r="V47" s="8" t="str">
        <f>IF(COUNT(_KU2)&gt;0,AVERAGE(_KU2),"")</f>
        <v/>
      </c>
      <c r="W47" s="8" t="str">
        <f>IF(COUNT(_KU3)&gt;0,AVERAGE(_KU3),"")</f>
        <v/>
      </c>
      <c r="X47" s="8" t="str">
        <f>IF(COUNT(_KU4)&gt;0,AVERAGE(_KU4),"")</f>
        <v/>
      </c>
      <c r="Y47" s="8" t="str">
        <f>IF(COUNT(_KU5)&gt;0,AVERAGE(_KU5),"")</f>
        <v/>
      </c>
      <c r="Z47" s="8" t="str">
        <f>IF(COUNT(_KU6)&gt;0,AVERAGE(_KU6),"")</f>
        <v/>
      </c>
      <c r="AA47" s="8" t="str">
        <f>IF(COUNT(_KU7)&gt;0,AVERAGE(_KU7),"")</f>
        <v/>
      </c>
      <c r="AB47" s="8" t="str">
        <f>IF(COUNT(_KU8)&gt;0,AVERAGE(_KU8),"")</f>
        <v/>
      </c>
      <c r="AC47" s="8" t="str">
        <f>IF(COUNT(_KU9)&gt;0,AVERAGE(_KU9),"")</f>
        <v/>
      </c>
      <c r="AE47" s="8" t="str">
        <f>IF(COUNT(MÜ1)&gt;0,AVERAGE(MÜ1),"")</f>
        <v/>
      </c>
      <c r="AF47" s="8" t="str">
        <f>IF(COUNT(MÜ2)&gt;0,AVERAGE(MÜ2),"")</f>
        <v/>
      </c>
      <c r="AG47" s="8" t="str">
        <f>IF(COUNT(MÜ3)&gt;0,AVERAGE(MÜ3),"")</f>
        <v/>
      </c>
      <c r="AH47" s="8" t="str">
        <f>IF(COUNT(MÜ4)&gt;0,AVERAGE(MÜ4),"")</f>
        <v/>
      </c>
      <c r="AI47" s="8" t="str">
        <f>IF(COUNT(MÜ5)&gt;0,AVERAGE(MÜ5),"")</f>
        <v/>
      </c>
      <c r="AJ47" s="8" t="str">
        <f>IF(COUNT(MÜ6)&gt;0,AVERAGE(MÜ6),"")</f>
        <v/>
      </c>
    </row>
    <row r="48" spans="1:36" ht="6" customHeight="1" x14ac:dyDescent="0.15"/>
  </sheetData>
  <phoneticPr fontId="0" type="noConversion"/>
  <printOptions gridLines="1" gridLinesSet="0"/>
  <pageMargins left="1.4960629921259843" right="1.1811023622047245" top="0.98425196850393704" bottom="0.98425196850393704" header="0.4921259845" footer="0.4921259845"/>
  <pageSetup paperSize="9" orientation="portrait" horizontalDpi="180" verticalDpi="180" copies="0"/>
  <headerFooter alignWithMargins="0">
    <oddHeader>&amp;F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468</vt:i4>
      </vt:variant>
    </vt:vector>
  </HeadingPairs>
  <TitlesOfParts>
    <vt:vector size="469" baseType="lpstr">
      <vt:lpstr>Leer 2025 bis 2026</vt:lpstr>
      <vt:lpstr>_KA1</vt:lpstr>
      <vt:lpstr>_KA2</vt:lpstr>
      <vt:lpstr>_KA3</vt:lpstr>
      <vt:lpstr>_KA4</vt:lpstr>
      <vt:lpstr>_KA5</vt:lpstr>
      <vt:lpstr>_KA6</vt:lpstr>
      <vt:lpstr>_KA7</vt:lpstr>
      <vt:lpstr>_KAz10</vt:lpstr>
      <vt:lpstr>_KAz11</vt:lpstr>
      <vt:lpstr>_KAz12</vt:lpstr>
      <vt:lpstr>_KAz13</vt:lpstr>
      <vt:lpstr>_KAz14</vt:lpstr>
      <vt:lpstr>_KAz15</vt:lpstr>
      <vt:lpstr>_KAz16</vt:lpstr>
      <vt:lpstr>_KAz17</vt:lpstr>
      <vt:lpstr>_KAz18</vt:lpstr>
      <vt:lpstr>_KAz19</vt:lpstr>
      <vt:lpstr>_KAz20</vt:lpstr>
      <vt:lpstr>_KAz21</vt:lpstr>
      <vt:lpstr>_KAz22</vt:lpstr>
      <vt:lpstr>_KAz23</vt:lpstr>
      <vt:lpstr>_KAz24</vt:lpstr>
      <vt:lpstr>_KAz25</vt:lpstr>
      <vt:lpstr>_KAz26</vt:lpstr>
      <vt:lpstr>_KAz27</vt:lpstr>
      <vt:lpstr>_KAz28</vt:lpstr>
      <vt:lpstr>_KAz29</vt:lpstr>
      <vt:lpstr>_KAz30</vt:lpstr>
      <vt:lpstr>_KAz31</vt:lpstr>
      <vt:lpstr>_KAz32</vt:lpstr>
      <vt:lpstr>_KAz33</vt:lpstr>
      <vt:lpstr>_KAz34</vt:lpstr>
      <vt:lpstr>_KAz35</vt:lpstr>
      <vt:lpstr>_KAz36</vt:lpstr>
      <vt:lpstr>_KAz37</vt:lpstr>
      <vt:lpstr>_KAz38</vt:lpstr>
      <vt:lpstr>_KAz39</vt:lpstr>
      <vt:lpstr>_KAz40</vt:lpstr>
      <vt:lpstr>_KAz41</vt:lpstr>
      <vt:lpstr>_KAz42</vt:lpstr>
      <vt:lpstr>_KAz43</vt:lpstr>
      <vt:lpstr>_KAz44</vt:lpstr>
      <vt:lpstr>_KAz45</vt:lpstr>
      <vt:lpstr>_KAz6</vt:lpstr>
      <vt:lpstr>_KAz7</vt:lpstr>
      <vt:lpstr>_KAz8</vt:lpstr>
      <vt:lpstr>_KAz9</vt:lpstr>
      <vt:lpstr>_KU1</vt:lpstr>
      <vt:lpstr>_KU2</vt:lpstr>
      <vt:lpstr>_KU3</vt:lpstr>
      <vt:lpstr>_KU4</vt:lpstr>
      <vt:lpstr>_KU5</vt:lpstr>
      <vt:lpstr>_KU6</vt:lpstr>
      <vt:lpstr>_KU7</vt:lpstr>
      <vt:lpstr>_KU8</vt:lpstr>
      <vt:lpstr>_KU9</vt:lpstr>
      <vt:lpstr>_KUz10</vt:lpstr>
      <vt:lpstr>_KUz11</vt:lpstr>
      <vt:lpstr>_KUz12</vt:lpstr>
      <vt:lpstr>_KUz13</vt:lpstr>
      <vt:lpstr>_KUz14</vt:lpstr>
      <vt:lpstr>_KUz15</vt:lpstr>
      <vt:lpstr>_KUz16</vt:lpstr>
      <vt:lpstr>_KUz17</vt:lpstr>
      <vt:lpstr>_KUz18</vt:lpstr>
      <vt:lpstr>_KUz19</vt:lpstr>
      <vt:lpstr>_KUz20</vt:lpstr>
      <vt:lpstr>_KUz21</vt:lpstr>
      <vt:lpstr>_KUz22</vt:lpstr>
      <vt:lpstr>_KUz23</vt:lpstr>
      <vt:lpstr>_KUz24</vt:lpstr>
      <vt:lpstr>_KUz25</vt:lpstr>
      <vt:lpstr>_KUz26</vt:lpstr>
      <vt:lpstr>_KUz27</vt:lpstr>
      <vt:lpstr>_KUz28</vt:lpstr>
      <vt:lpstr>_KUz29</vt:lpstr>
      <vt:lpstr>_KUz30</vt:lpstr>
      <vt:lpstr>_KUz31</vt:lpstr>
      <vt:lpstr>_KUz32</vt:lpstr>
      <vt:lpstr>_KUz33</vt:lpstr>
      <vt:lpstr>_KUz34</vt:lpstr>
      <vt:lpstr>_KUz35</vt:lpstr>
      <vt:lpstr>_KUz36</vt:lpstr>
      <vt:lpstr>_KUz37</vt:lpstr>
      <vt:lpstr>_KUz38</vt:lpstr>
      <vt:lpstr>_KUz39</vt:lpstr>
      <vt:lpstr>_KUz40</vt:lpstr>
      <vt:lpstr>_KUz41</vt:lpstr>
      <vt:lpstr>_KUz42</vt:lpstr>
      <vt:lpstr>_KUz43</vt:lpstr>
      <vt:lpstr>_KUz44</vt:lpstr>
      <vt:lpstr>_KUz45</vt:lpstr>
      <vt:lpstr>_KUz6</vt:lpstr>
      <vt:lpstr>_KUz7</vt:lpstr>
      <vt:lpstr>_KUz8</vt:lpstr>
      <vt:lpstr>_KUz9</vt:lpstr>
      <vt:lpstr>anzKAz10</vt:lpstr>
      <vt:lpstr>anzKAz11</vt:lpstr>
      <vt:lpstr>anzKAz12</vt:lpstr>
      <vt:lpstr>anzKAz13</vt:lpstr>
      <vt:lpstr>anzKAz14</vt:lpstr>
      <vt:lpstr>anzKAz15</vt:lpstr>
      <vt:lpstr>anzKAz16</vt:lpstr>
      <vt:lpstr>anzKAz17</vt:lpstr>
      <vt:lpstr>anzKAz18</vt:lpstr>
      <vt:lpstr>anzKAz19</vt:lpstr>
      <vt:lpstr>anzKAz20</vt:lpstr>
      <vt:lpstr>anzKAz21</vt:lpstr>
      <vt:lpstr>anzKAz22</vt:lpstr>
      <vt:lpstr>anzKAz23</vt:lpstr>
      <vt:lpstr>anzKAz24</vt:lpstr>
      <vt:lpstr>anzKAz25</vt:lpstr>
      <vt:lpstr>anzKAz26</vt:lpstr>
      <vt:lpstr>anzKAz27</vt:lpstr>
      <vt:lpstr>anzKAz28</vt:lpstr>
      <vt:lpstr>anzKAz29</vt:lpstr>
      <vt:lpstr>anzKAz30</vt:lpstr>
      <vt:lpstr>anzKAz31</vt:lpstr>
      <vt:lpstr>anzKAz32</vt:lpstr>
      <vt:lpstr>anzKAz33</vt:lpstr>
      <vt:lpstr>anzKAz34</vt:lpstr>
      <vt:lpstr>anzKAz35</vt:lpstr>
      <vt:lpstr>anzKAz36</vt:lpstr>
      <vt:lpstr>anzKAz37</vt:lpstr>
      <vt:lpstr>anzKAz38</vt:lpstr>
      <vt:lpstr>anzKAz39</vt:lpstr>
      <vt:lpstr>anzKAz40</vt:lpstr>
      <vt:lpstr>anzKAz41</vt:lpstr>
      <vt:lpstr>anzKAz42</vt:lpstr>
      <vt:lpstr>anzKAz43</vt:lpstr>
      <vt:lpstr>anzKAz44</vt:lpstr>
      <vt:lpstr>anzKAz45</vt:lpstr>
      <vt:lpstr>anzKAz6</vt:lpstr>
      <vt:lpstr>anzKAz7</vt:lpstr>
      <vt:lpstr>anzKAz8</vt:lpstr>
      <vt:lpstr>anzKAz9</vt:lpstr>
      <vt:lpstr>anzKUz10</vt:lpstr>
      <vt:lpstr>anzKUz11</vt:lpstr>
      <vt:lpstr>anzKUz12</vt:lpstr>
      <vt:lpstr>anzKUz13</vt:lpstr>
      <vt:lpstr>anzKUz14</vt:lpstr>
      <vt:lpstr>anzKUz15</vt:lpstr>
      <vt:lpstr>anzKUz16</vt:lpstr>
      <vt:lpstr>anzKUz17</vt:lpstr>
      <vt:lpstr>anzKUz18</vt:lpstr>
      <vt:lpstr>anzKUz19</vt:lpstr>
      <vt:lpstr>anzKUz20</vt:lpstr>
      <vt:lpstr>anzKUz21</vt:lpstr>
      <vt:lpstr>anzKUz22</vt:lpstr>
      <vt:lpstr>anzKUz23</vt:lpstr>
      <vt:lpstr>anzKUz24</vt:lpstr>
      <vt:lpstr>anzKUz25</vt:lpstr>
      <vt:lpstr>anzKUz26</vt:lpstr>
      <vt:lpstr>anzKUz27</vt:lpstr>
      <vt:lpstr>anzKUz28</vt:lpstr>
      <vt:lpstr>anzKUz29</vt:lpstr>
      <vt:lpstr>anzKUz30</vt:lpstr>
      <vt:lpstr>anzKUz31</vt:lpstr>
      <vt:lpstr>anzKUz32</vt:lpstr>
      <vt:lpstr>anzKUz33</vt:lpstr>
      <vt:lpstr>anzKUz34</vt:lpstr>
      <vt:lpstr>anzKUz35</vt:lpstr>
      <vt:lpstr>anzKUz36</vt:lpstr>
      <vt:lpstr>anzKUz37</vt:lpstr>
      <vt:lpstr>anzKUz38</vt:lpstr>
      <vt:lpstr>anzKUz39</vt:lpstr>
      <vt:lpstr>anzKUz40</vt:lpstr>
      <vt:lpstr>anzKUz41</vt:lpstr>
      <vt:lpstr>anzKUz42</vt:lpstr>
      <vt:lpstr>anzKUz43</vt:lpstr>
      <vt:lpstr>anzKUz44</vt:lpstr>
      <vt:lpstr>anzKUz45</vt:lpstr>
      <vt:lpstr>anzKUz6</vt:lpstr>
      <vt:lpstr>anzKUz7</vt:lpstr>
      <vt:lpstr>anzKUz8</vt:lpstr>
      <vt:lpstr>anzKUz9</vt:lpstr>
      <vt:lpstr>anzMÜz10</vt:lpstr>
      <vt:lpstr>anzMÜz11</vt:lpstr>
      <vt:lpstr>anzMÜz12</vt:lpstr>
      <vt:lpstr>anzMÜz13</vt:lpstr>
      <vt:lpstr>anzMÜz14</vt:lpstr>
      <vt:lpstr>anzMÜz15</vt:lpstr>
      <vt:lpstr>anzMÜz16</vt:lpstr>
      <vt:lpstr>anzMÜz17</vt:lpstr>
      <vt:lpstr>anzMÜz18</vt:lpstr>
      <vt:lpstr>anzMÜz19</vt:lpstr>
      <vt:lpstr>anzMÜz20</vt:lpstr>
      <vt:lpstr>anzMÜz21</vt:lpstr>
      <vt:lpstr>anzMÜz22</vt:lpstr>
      <vt:lpstr>anzMÜz23</vt:lpstr>
      <vt:lpstr>anzMÜz24</vt:lpstr>
      <vt:lpstr>anzMÜz25</vt:lpstr>
      <vt:lpstr>anzMÜz26</vt:lpstr>
      <vt:lpstr>anzMÜz27</vt:lpstr>
      <vt:lpstr>anzMÜz28</vt:lpstr>
      <vt:lpstr>anzMÜz29</vt:lpstr>
      <vt:lpstr>anzMÜz30</vt:lpstr>
      <vt:lpstr>anzMÜz31</vt:lpstr>
      <vt:lpstr>anzMÜz32</vt:lpstr>
      <vt:lpstr>anzMÜz33</vt:lpstr>
      <vt:lpstr>anzMÜz34</vt:lpstr>
      <vt:lpstr>anzMÜz35</vt:lpstr>
      <vt:lpstr>anzMÜz36</vt:lpstr>
      <vt:lpstr>anzMÜz37</vt:lpstr>
      <vt:lpstr>anzMÜz38</vt:lpstr>
      <vt:lpstr>anzMÜz39</vt:lpstr>
      <vt:lpstr>anzMÜz40</vt:lpstr>
      <vt:lpstr>anzMÜz41</vt:lpstr>
      <vt:lpstr>anzMÜz42</vt:lpstr>
      <vt:lpstr>anzMÜz43</vt:lpstr>
      <vt:lpstr>anzMÜz44</vt:lpstr>
      <vt:lpstr>anzMÜz45</vt:lpstr>
      <vt:lpstr>anzMÜz6</vt:lpstr>
      <vt:lpstr>anzMÜz7</vt:lpstr>
      <vt:lpstr>anzMÜz8</vt:lpstr>
      <vt:lpstr>anzMÜz9</vt:lpstr>
      <vt:lpstr>KA</vt:lpstr>
      <vt:lpstr>KU</vt:lpstr>
      <vt:lpstr>MÜ</vt:lpstr>
      <vt:lpstr>MÜ1</vt:lpstr>
      <vt:lpstr>MÜ2</vt:lpstr>
      <vt:lpstr>MÜ3</vt:lpstr>
      <vt:lpstr>MÜ4</vt:lpstr>
      <vt:lpstr>MÜ5</vt:lpstr>
      <vt:lpstr>MÜ6</vt:lpstr>
      <vt:lpstr>MÜz10</vt:lpstr>
      <vt:lpstr>MÜz11</vt:lpstr>
      <vt:lpstr>MÜz12</vt:lpstr>
      <vt:lpstr>MÜz13</vt:lpstr>
      <vt:lpstr>MÜz14</vt:lpstr>
      <vt:lpstr>MÜz15</vt:lpstr>
      <vt:lpstr>MÜz16</vt:lpstr>
      <vt:lpstr>MÜz17</vt:lpstr>
      <vt:lpstr>MÜz18</vt:lpstr>
      <vt:lpstr>MÜz19</vt:lpstr>
      <vt:lpstr>MÜz20</vt:lpstr>
      <vt:lpstr>MÜz21</vt:lpstr>
      <vt:lpstr>MÜz22</vt:lpstr>
      <vt:lpstr>MÜz23</vt:lpstr>
      <vt:lpstr>MÜz24</vt:lpstr>
      <vt:lpstr>MÜz25</vt:lpstr>
      <vt:lpstr>MÜz26</vt:lpstr>
      <vt:lpstr>MÜz27</vt:lpstr>
      <vt:lpstr>MÜz28</vt:lpstr>
      <vt:lpstr>MÜz29</vt:lpstr>
      <vt:lpstr>MÜz30</vt:lpstr>
      <vt:lpstr>MÜz31</vt:lpstr>
      <vt:lpstr>MÜz32</vt:lpstr>
      <vt:lpstr>MÜz33</vt:lpstr>
      <vt:lpstr>MÜz34</vt:lpstr>
      <vt:lpstr>MÜz35</vt:lpstr>
      <vt:lpstr>MÜz36</vt:lpstr>
      <vt:lpstr>MÜz37</vt:lpstr>
      <vt:lpstr>MÜz38</vt:lpstr>
      <vt:lpstr>MÜz39</vt:lpstr>
      <vt:lpstr>MÜz40</vt:lpstr>
      <vt:lpstr>MÜz41</vt:lpstr>
      <vt:lpstr>MÜz42</vt:lpstr>
      <vt:lpstr>MÜz43</vt:lpstr>
      <vt:lpstr>MÜz44</vt:lpstr>
      <vt:lpstr>MÜz45</vt:lpstr>
      <vt:lpstr>MÜz6</vt:lpstr>
      <vt:lpstr>MÜz7</vt:lpstr>
      <vt:lpstr>MÜz8</vt:lpstr>
      <vt:lpstr>MÜz9</vt:lpstr>
      <vt:lpstr>mwKAz10</vt:lpstr>
      <vt:lpstr>mwKAz11</vt:lpstr>
      <vt:lpstr>mwKAz12</vt:lpstr>
      <vt:lpstr>mwKAz13</vt:lpstr>
      <vt:lpstr>mwKAz14</vt:lpstr>
      <vt:lpstr>mwKAz15</vt:lpstr>
      <vt:lpstr>mwKAz16</vt:lpstr>
      <vt:lpstr>mwKAz17</vt:lpstr>
      <vt:lpstr>mwKAz18</vt:lpstr>
      <vt:lpstr>mwKAz19</vt:lpstr>
      <vt:lpstr>mwKAz20</vt:lpstr>
      <vt:lpstr>mwKAz21</vt:lpstr>
      <vt:lpstr>mwKAz22</vt:lpstr>
      <vt:lpstr>mwKAz23</vt:lpstr>
      <vt:lpstr>mwKAz24</vt:lpstr>
      <vt:lpstr>mwKAz25</vt:lpstr>
      <vt:lpstr>mwKAz26</vt:lpstr>
      <vt:lpstr>mwKAz27</vt:lpstr>
      <vt:lpstr>mwKAz28</vt:lpstr>
      <vt:lpstr>mwKAz29</vt:lpstr>
      <vt:lpstr>mwKAz30</vt:lpstr>
      <vt:lpstr>mwKAz31</vt:lpstr>
      <vt:lpstr>mwKAz32</vt:lpstr>
      <vt:lpstr>mwKAz33</vt:lpstr>
      <vt:lpstr>mwKAz34</vt:lpstr>
      <vt:lpstr>mwKAz35</vt:lpstr>
      <vt:lpstr>mwKAz36</vt:lpstr>
      <vt:lpstr>mwKAz37</vt:lpstr>
      <vt:lpstr>mwKAz38</vt:lpstr>
      <vt:lpstr>mwKAz39</vt:lpstr>
      <vt:lpstr>mwKAz40</vt:lpstr>
      <vt:lpstr>mwKAz41</vt:lpstr>
      <vt:lpstr>mwKAz42</vt:lpstr>
      <vt:lpstr>mwKAz43</vt:lpstr>
      <vt:lpstr>mwKAz44</vt:lpstr>
      <vt:lpstr>mwKAz45</vt:lpstr>
      <vt:lpstr>mwKAz6</vt:lpstr>
      <vt:lpstr>mwKAz7</vt:lpstr>
      <vt:lpstr>mwKAz8</vt:lpstr>
      <vt:lpstr>mwKAz9</vt:lpstr>
      <vt:lpstr>mwKUz10</vt:lpstr>
      <vt:lpstr>mwKUz11</vt:lpstr>
      <vt:lpstr>mwKUz12</vt:lpstr>
      <vt:lpstr>mwKUz13</vt:lpstr>
      <vt:lpstr>mwKUz14</vt:lpstr>
      <vt:lpstr>mwKUz15</vt:lpstr>
      <vt:lpstr>mwKUz16</vt:lpstr>
      <vt:lpstr>mwKUz17</vt:lpstr>
      <vt:lpstr>mwKUz18</vt:lpstr>
      <vt:lpstr>mwKUz19</vt:lpstr>
      <vt:lpstr>mwKUz20</vt:lpstr>
      <vt:lpstr>mwKUz21</vt:lpstr>
      <vt:lpstr>mwKUz22</vt:lpstr>
      <vt:lpstr>mwKUz23</vt:lpstr>
      <vt:lpstr>mwKUz24</vt:lpstr>
      <vt:lpstr>mwKUz25</vt:lpstr>
      <vt:lpstr>mwKUz26</vt:lpstr>
      <vt:lpstr>mwKUz27</vt:lpstr>
      <vt:lpstr>mwKUz28</vt:lpstr>
      <vt:lpstr>mwKUz29</vt:lpstr>
      <vt:lpstr>mwKUz30</vt:lpstr>
      <vt:lpstr>mwKUz31</vt:lpstr>
      <vt:lpstr>mwKUz32</vt:lpstr>
      <vt:lpstr>mwKUz33</vt:lpstr>
      <vt:lpstr>mwKUz34</vt:lpstr>
      <vt:lpstr>mwKUz35</vt:lpstr>
      <vt:lpstr>mwKUz36</vt:lpstr>
      <vt:lpstr>mwKUz37</vt:lpstr>
      <vt:lpstr>mwKUz38</vt:lpstr>
      <vt:lpstr>mwKUz39</vt:lpstr>
      <vt:lpstr>mwKUz40</vt:lpstr>
      <vt:lpstr>mwKUz41</vt:lpstr>
      <vt:lpstr>mwKUz42</vt:lpstr>
      <vt:lpstr>mwKUz43</vt:lpstr>
      <vt:lpstr>mwKUz44</vt:lpstr>
      <vt:lpstr>mwKUz45</vt:lpstr>
      <vt:lpstr>mwKUz6</vt:lpstr>
      <vt:lpstr>mwKUz7</vt:lpstr>
      <vt:lpstr>mwKUz8</vt:lpstr>
      <vt:lpstr>mwKUz9</vt:lpstr>
      <vt:lpstr>mwMÜz10</vt:lpstr>
      <vt:lpstr>mwMÜz11</vt:lpstr>
      <vt:lpstr>mwMÜz12</vt:lpstr>
      <vt:lpstr>mwMÜz13</vt:lpstr>
      <vt:lpstr>mwMÜz14</vt:lpstr>
      <vt:lpstr>mwMÜz15</vt:lpstr>
      <vt:lpstr>mwMÜz16</vt:lpstr>
      <vt:lpstr>mwMÜz17</vt:lpstr>
      <vt:lpstr>mwMÜz18</vt:lpstr>
      <vt:lpstr>mwMÜz19</vt:lpstr>
      <vt:lpstr>mwMÜz20</vt:lpstr>
      <vt:lpstr>mwMÜz21</vt:lpstr>
      <vt:lpstr>mwMÜz22</vt:lpstr>
      <vt:lpstr>mwMÜz23</vt:lpstr>
      <vt:lpstr>mwMÜz24</vt:lpstr>
      <vt:lpstr>mwMÜz25</vt:lpstr>
      <vt:lpstr>mwMÜz26</vt:lpstr>
      <vt:lpstr>mwMÜz27</vt:lpstr>
      <vt:lpstr>mwMÜz28</vt:lpstr>
      <vt:lpstr>mwMÜz29</vt:lpstr>
      <vt:lpstr>mwMÜz30</vt:lpstr>
      <vt:lpstr>mwMÜz31</vt:lpstr>
      <vt:lpstr>mwMÜz32</vt:lpstr>
      <vt:lpstr>mwMÜz33</vt:lpstr>
      <vt:lpstr>mwMÜz34</vt:lpstr>
      <vt:lpstr>mwMÜz35</vt:lpstr>
      <vt:lpstr>mwMÜz36</vt:lpstr>
      <vt:lpstr>mwMÜz37</vt:lpstr>
      <vt:lpstr>mwMÜz38</vt:lpstr>
      <vt:lpstr>mwMÜz39</vt:lpstr>
      <vt:lpstr>mwMÜz40</vt:lpstr>
      <vt:lpstr>mwMÜz41</vt:lpstr>
      <vt:lpstr>mwMÜz42</vt:lpstr>
      <vt:lpstr>mwMÜz43</vt:lpstr>
      <vt:lpstr>mwMÜz44</vt:lpstr>
      <vt:lpstr>mwMÜz45</vt:lpstr>
      <vt:lpstr>mwMÜz6</vt:lpstr>
      <vt:lpstr>mwMÜz7</vt:lpstr>
      <vt:lpstr>mwMÜz8</vt:lpstr>
      <vt:lpstr>mwMÜz9</vt:lpstr>
      <vt:lpstr>N_Schnitt</vt:lpstr>
      <vt:lpstr>N_SCHNITTz10</vt:lpstr>
      <vt:lpstr>N_SCHNITTz11</vt:lpstr>
      <vt:lpstr>N_SCHNITTz12</vt:lpstr>
      <vt:lpstr>N_SCHNITTz13</vt:lpstr>
      <vt:lpstr>N_SCHNITTz14</vt:lpstr>
      <vt:lpstr>N_SCHNITTz15</vt:lpstr>
      <vt:lpstr>N_SCHNITTz16</vt:lpstr>
      <vt:lpstr>N_SCHNITTz17</vt:lpstr>
      <vt:lpstr>N_SCHNITTz18</vt:lpstr>
      <vt:lpstr>N_SCHNITTz19</vt:lpstr>
      <vt:lpstr>N_SCHNITTz20</vt:lpstr>
      <vt:lpstr>N_SCHNITTz21</vt:lpstr>
      <vt:lpstr>N_SCHNITTz22</vt:lpstr>
      <vt:lpstr>N_SCHNITTz23</vt:lpstr>
      <vt:lpstr>N_SCHNITTz24</vt:lpstr>
      <vt:lpstr>N_SCHNITTz25</vt:lpstr>
      <vt:lpstr>N_SCHNITTz26</vt:lpstr>
      <vt:lpstr>N_SCHNITTz27</vt:lpstr>
      <vt:lpstr>N_SCHNITTz28</vt:lpstr>
      <vt:lpstr>N_SCHNITTz29</vt:lpstr>
      <vt:lpstr>N_SCHNITTz30</vt:lpstr>
      <vt:lpstr>N_SCHNITTz31</vt:lpstr>
      <vt:lpstr>N_SCHNITTz32</vt:lpstr>
      <vt:lpstr>N_SCHNITTz33</vt:lpstr>
      <vt:lpstr>N_SCHNITTz34</vt:lpstr>
      <vt:lpstr>N_SCHNITTz35</vt:lpstr>
      <vt:lpstr>N_SCHNITTz36</vt:lpstr>
      <vt:lpstr>N_SCHNITTz37</vt:lpstr>
      <vt:lpstr>N_SCHNITTz38</vt:lpstr>
      <vt:lpstr>N_SCHNITTz39</vt:lpstr>
      <vt:lpstr>N_SCHNITTz40</vt:lpstr>
      <vt:lpstr>N_SCHNITTz41</vt:lpstr>
      <vt:lpstr>N_SCHNITTz42</vt:lpstr>
      <vt:lpstr>N_SCHNITTz43</vt:lpstr>
      <vt:lpstr>N_SCHNITTz44</vt:lpstr>
      <vt:lpstr>N_SCHNITTz45</vt:lpstr>
      <vt:lpstr>N_SCHNITTz6</vt:lpstr>
      <vt:lpstr>N_SCHNITTz7</vt:lpstr>
      <vt:lpstr>N_SCHNITTz8</vt:lpstr>
      <vt:lpstr>N_SCHNITTz9</vt:lpstr>
      <vt:lpstr>Note</vt:lpstr>
      <vt:lpstr>schriftl_Note</vt:lpstr>
      <vt:lpstr>schriftl_z10</vt:lpstr>
      <vt:lpstr>schriftl_z11</vt:lpstr>
      <vt:lpstr>schriftl_z12</vt:lpstr>
      <vt:lpstr>schriftl_z13</vt:lpstr>
      <vt:lpstr>schriftl_z14</vt:lpstr>
      <vt:lpstr>schriftl_z15</vt:lpstr>
      <vt:lpstr>schriftl_z16</vt:lpstr>
      <vt:lpstr>schriftl_z17</vt:lpstr>
      <vt:lpstr>schriftl_z18</vt:lpstr>
      <vt:lpstr>schriftl_z19</vt:lpstr>
      <vt:lpstr>schriftl_z20</vt:lpstr>
      <vt:lpstr>schriftl_z21</vt:lpstr>
      <vt:lpstr>schriftl_z22</vt:lpstr>
      <vt:lpstr>schriftl_z23</vt:lpstr>
      <vt:lpstr>schriftl_z24</vt:lpstr>
      <vt:lpstr>schriftl_z25</vt:lpstr>
      <vt:lpstr>schriftl_z26</vt:lpstr>
      <vt:lpstr>schriftl_z27</vt:lpstr>
      <vt:lpstr>schriftl_z28</vt:lpstr>
      <vt:lpstr>schriftl_z29</vt:lpstr>
      <vt:lpstr>schriftl_z30</vt:lpstr>
      <vt:lpstr>schriftl_z31</vt:lpstr>
      <vt:lpstr>schriftl_z32</vt:lpstr>
      <vt:lpstr>schriftl_z33</vt:lpstr>
      <vt:lpstr>schriftl_z34</vt:lpstr>
      <vt:lpstr>schriftl_z35</vt:lpstr>
      <vt:lpstr>schriftl_z36</vt:lpstr>
      <vt:lpstr>schriftl_z37</vt:lpstr>
      <vt:lpstr>schriftl_z38</vt:lpstr>
      <vt:lpstr>schriftl_z39</vt:lpstr>
      <vt:lpstr>schriftl_z40</vt:lpstr>
      <vt:lpstr>schriftl_z41</vt:lpstr>
      <vt:lpstr>schriftl_z42</vt:lpstr>
      <vt:lpstr>schriftl_z43</vt:lpstr>
      <vt:lpstr>schriftl_z44</vt:lpstr>
      <vt:lpstr>schriftl_z45</vt:lpstr>
      <vt:lpstr>schriftl_z6</vt:lpstr>
      <vt:lpstr>schriftl_z7</vt:lpstr>
      <vt:lpstr>schriftl_z8</vt:lpstr>
      <vt:lpstr>schriftl_z9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2001-04-21T10:56:59Z</dcterms:created>
  <dcterms:modified xsi:type="dcterms:W3CDTF">2025-02-01T12:50:51Z</dcterms:modified>
</cp:coreProperties>
</file>